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B1BB0C8A-4E77-4C21-A3F6-35FBA9FDFB1A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Details'!$A$1:$S$53</definedName>
    <definedName name="_xlnm.Print_Titles" localSheetId="3">'LGC Details'!$1:$7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2" l="1"/>
  <c r="W27" i="2" l="1"/>
  <c r="V27" i="2"/>
  <c r="U27" i="2"/>
  <c r="T27" i="2"/>
  <c r="S27" i="2"/>
  <c r="Q27" i="2"/>
  <c r="G336" i="2"/>
  <c r="H336" i="2"/>
  <c r="G308" i="2"/>
  <c r="H308" i="2"/>
  <c r="J43" i="14"/>
  <c r="J42" i="14"/>
  <c r="J41" i="14"/>
  <c r="J40" i="14"/>
  <c r="J39" i="14"/>
  <c r="J38" i="14"/>
  <c r="J37" i="14"/>
  <c r="J32" i="14"/>
  <c r="J31" i="14"/>
  <c r="J30" i="14"/>
  <c r="J29" i="14"/>
  <c r="J27" i="14"/>
  <c r="J26" i="14"/>
  <c r="J25" i="14"/>
  <c r="J24" i="14"/>
  <c r="J23" i="14"/>
  <c r="J22" i="14"/>
  <c r="J20" i="14"/>
  <c r="J19" i="14"/>
  <c r="J18" i="14"/>
  <c r="J16" i="14"/>
  <c r="J15" i="14"/>
  <c r="J14" i="14"/>
  <c r="J12" i="14"/>
  <c r="J11" i="14"/>
  <c r="J10" i="14"/>
  <c r="J9" i="14"/>
  <c r="J8" i="14"/>
  <c r="J7" i="14"/>
  <c r="V412" i="2"/>
  <c r="U412" i="2"/>
  <c r="T412" i="2"/>
  <c r="S412" i="2"/>
  <c r="R412" i="2"/>
  <c r="Q412" i="2"/>
  <c r="V405" i="2"/>
  <c r="U405" i="2"/>
  <c r="T405" i="2"/>
  <c r="S405" i="2"/>
  <c r="R405" i="2"/>
  <c r="Q405" i="2"/>
  <c r="V390" i="2"/>
  <c r="U390" i="2"/>
  <c r="T390" i="2"/>
  <c r="S390" i="2"/>
  <c r="R390" i="2"/>
  <c r="Q390" i="2"/>
  <c r="V372" i="2"/>
  <c r="U372" i="2"/>
  <c r="T372" i="2"/>
  <c r="S372" i="2"/>
  <c r="R372" i="2"/>
  <c r="Q372" i="2"/>
  <c r="V355" i="2"/>
  <c r="U355" i="2"/>
  <c r="T355" i="2"/>
  <c r="S355" i="2"/>
  <c r="R355" i="2"/>
  <c r="Q355" i="2"/>
  <c r="V331" i="2"/>
  <c r="U331" i="2"/>
  <c r="T331" i="2"/>
  <c r="S331" i="2"/>
  <c r="R331" i="2"/>
  <c r="Q331" i="2"/>
  <c r="V307" i="2"/>
  <c r="U307" i="2"/>
  <c r="T307" i="2"/>
  <c r="S307" i="2"/>
  <c r="R307" i="2"/>
  <c r="Q307" i="2"/>
  <c r="V289" i="2"/>
  <c r="U289" i="2"/>
  <c r="T289" i="2"/>
  <c r="S289" i="2"/>
  <c r="R289" i="2"/>
  <c r="Q289" i="2"/>
  <c r="V255" i="2"/>
  <c r="U255" i="2"/>
  <c r="T255" i="2"/>
  <c r="S255" i="2"/>
  <c r="R255" i="2"/>
  <c r="Q255" i="2"/>
  <c r="V224" i="2"/>
  <c r="U224" i="2"/>
  <c r="T224" i="2"/>
  <c r="S224" i="2"/>
  <c r="R224" i="2"/>
  <c r="Q224" i="2"/>
  <c r="V205" i="2"/>
  <c r="U205" i="2"/>
  <c r="T205" i="2"/>
  <c r="S205" i="2"/>
  <c r="R205" i="2"/>
  <c r="Q205" i="2"/>
  <c r="V184" i="2"/>
  <c r="U184" i="2"/>
  <c r="T184" i="2"/>
  <c r="S184" i="2"/>
  <c r="R184" i="2"/>
  <c r="Q184" i="2"/>
  <c r="V158" i="2"/>
  <c r="U158" i="2"/>
  <c r="T158" i="2"/>
  <c r="S158" i="2"/>
  <c r="R158" i="2"/>
  <c r="Q158" i="2"/>
  <c r="V144" i="2"/>
  <c r="U144" i="2"/>
  <c r="T144" i="2"/>
  <c r="S144" i="2"/>
  <c r="R144" i="2"/>
  <c r="Q144" i="2"/>
  <c r="V123" i="2"/>
  <c r="U123" i="2"/>
  <c r="T123" i="2"/>
  <c r="S123" i="2"/>
  <c r="R123" i="2"/>
  <c r="Q123" i="2"/>
  <c r="V106" i="2"/>
  <c r="U106" i="2"/>
  <c r="T106" i="2"/>
  <c r="S106" i="2"/>
  <c r="R106" i="2"/>
  <c r="Q106" i="2"/>
  <c r="V84" i="2"/>
  <c r="U84" i="2"/>
  <c r="T84" i="2"/>
  <c r="S84" i="2"/>
  <c r="R84" i="2"/>
  <c r="Q84" i="2"/>
  <c r="V62" i="2"/>
  <c r="U62" i="2"/>
  <c r="T62" i="2"/>
  <c r="S62" i="2"/>
  <c r="R62" i="2"/>
  <c r="Q62" i="2"/>
  <c r="J388" i="2"/>
  <c r="I388" i="2"/>
  <c r="H388" i="2"/>
  <c r="G388" i="2"/>
  <c r="F388" i="2"/>
  <c r="E388" i="2"/>
  <c r="J364" i="2"/>
  <c r="I364" i="2"/>
  <c r="H364" i="2"/>
  <c r="G364" i="2"/>
  <c r="F364" i="2"/>
  <c r="E364" i="2"/>
  <c r="J336" i="2"/>
  <c r="I336" i="2"/>
  <c r="F336" i="2"/>
  <c r="E336" i="2"/>
  <c r="J308" i="2"/>
  <c r="I308" i="2"/>
  <c r="F308" i="2"/>
  <c r="E308" i="2"/>
  <c r="J296" i="2"/>
  <c r="I296" i="2"/>
  <c r="H296" i="2"/>
  <c r="G296" i="2"/>
  <c r="F296" i="2"/>
  <c r="E296" i="2"/>
  <c r="J278" i="2"/>
  <c r="I278" i="2"/>
  <c r="H278" i="2"/>
  <c r="G278" i="2"/>
  <c r="F278" i="2"/>
  <c r="E278" i="2"/>
  <c r="J261" i="2"/>
  <c r="I261" i="2"/>
  <c r="H261" i="2"/>
  <c r="G261" i="2"/>
  <c r="F261" i="2"/>
  <c r="E261" i="2"/>
  <c r="J242" i="2"/>
  <c r="I242" i="2"/>
  <c r="H242" i="2"/>
  <c r="G242" i="2"/>
  <c r="F242" i="2"/>
  <c r="E242" i="2"/>
  <c r="J228" i="2"/>
  <c r="I228" i="2"/>
  <c r="H228" i="2"/>
  <c r="G228" i="2"/>
  <c r="F228" i="2"/>
  <c r="E228" i="2"/>
  <c r="J202" i="2"/>
  <c r="I202" i="2"/>
  <c r="H202" i="2"/>
  <c r="G202" i="2"/>
  <c r="F202" i="2"/>
  <c r="E202" i="2"/>
  <c r="J183" i="2"/>
  <c r="I183" i="2"/>
  <c r="H183" i="2"/>
  <c r="G183" i="2"/>
  <c r="F183" i="2"/>
  <c r="E183" i="2"/>
  <c r="J155" i="2"/>
  <c r="I155" i="2"/>
  <c r="H155" i="2"/>
  <c r="G155" i="2"/>
  <c r="F155" i="2"/>
  <c r="E155" i="2"/>
  <c r="J131" i="2"/>
  <c r="I131" i="2"/>
  <c r="H131" i="2"/>
  <c r="G131" i="2"/>
  <c r="F131" i="2"/>
  <c r="E131" i="2"/>
  <c r="J122" i="2"/>
  <c r="I122" i="2"/>
  <c r="H122" i="2"/>
  <c r="G122" i="2"/>
  <c r="F122" i="2"/>
  <c r="E122" i="2"/>
  <c r="J101" i="2"/>
  <c r="I101" i="2"/>
  <c r="H101" i="2"/>
  <c r="G101" i="2"/>
  <c r="F101" i="2"/>
  <c r="E101" i="2"/>
  <c r="J79" i="2"/>
  <c r="I79" i="2"/>
  <c r="H79" i="2"/>
  <c r="G79" i="2"/>
  <c r="F79" i="2"/>
  <c r="E79" i="2"/>
  <c r="J47" i="2"/>
  <c r="I47" i="2"/>
  <c r="H47" i="2"/>
  <c r="G47" i="2"/>
  <c r="F47" i="2"/>
  <c r="E47" i="2"/>
  <c r="J25" i="2"/>
  <c r="I25" i="2"/>
  <c r="H25" i="2"/>
  <c r="G25" i="2"/>
  <c r="F25" i="2"/>
  <c r="E25" i="2"/>
  <c r="W413" i="2"/>
  <c r="W411" i="2"/>
  <c r="W410" i="2"/>
  <c r="W409" i="2"/>
  <c r="W408" i="2"/>
  <c r="W407" i="2"/>
  <c r="W406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7" i="2"/>
  <c r="K306" i="2"/>
  <c r="K305" i="2"/>
  <c r="K304" i="2"/>
  <c r="K303" i="2"/>
  <c r="K302" i="2"/>
  <c r="K301" i="2"/>
  <c r="K300" i="2"/>
  <c r="K299" i="2"/>
  <c r="K298" i="2"/>
  <c r="K297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0" i="2"/>
  <c r="K129" i="2"/>
  <c r="K128" i="2"/>
  <c r="K127" i="2"/>
  <c r="K126" i="2"/>
  <c r="K125" i="2"/>
  <c r="K124" i="2"/>
  <c r="K123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G44" i="14"/>
  <c r="F44" i="14"/>
  <c r="E39" i="14"/>
  <c r="E36" i="14"/>
  <c r="J36" i="14" s="1"/>
  <c r="E35" i="14"/>
  <c r="J35" i="14" s="1"/>
  <c r="E34" i="14"/>
  <c r="J34" i="14" s="1"/>
  <c r="E33" i="14"/>
  <c r="J33" i="14" s="1"/>
  <c r="E31" i="14"/>
  <c r="E28" i="14"/>
  <c r="J28" i="14" s="1"/>
  <c r="E21" i="14"/>
  <c r="J21" i="14" s="1"/>
  <c r="E17" i="14"/>
  <c r="J17" i="14" s="1"/>
  <c r="E15" i="14"/>
  <c r="E13" i="14"/>
  <c r="J13" i="14" s="1"/>
  <c r="I44" i="14"/>
  <c r="H44" i="14"/>
  <c r="D44" i="14"/>
  <c r="J44" i="14" l="1"/>
  <c r="K388" i="2"/>
  <c r="W184" i="2"/>
  <c r="K47" i="2"/>
  <c r="K101" i="2"/>
  <c r="K183" i="2"/>
  <c r="W205" i="2"/>
  <c r="K131" i="2"/>
  <c r="W106" i="2"/>
  <c r="K79" i="2"/>
  <c r="K155" i="2"/>
  <c r="W62" i="2"/>
  <c r="W158" i="2"/>
  <c r="K261" i="2"/>
  <c r="K202" i="2"/>
  <c r="K364" i="2"/>
  <c r="W84" i="2"/>
  <c r="W224" i="2"/>
  <c r="W289" i="2"/>
  <c r="W372" i="2"/>
  <c r="W390" i="2"/>
  <c r="W412" i="2"/>
  <c r="K228" i="2"/>
  <c r="K296" i="2"/>
  <c r="W405" i="2"/>
  <c r="K122" i="2"/>
  <c r="K242" i="2"/>
  <c r="K278" i="2"/>
  <c r="K308" i="2"/>
  <c r="W123" i="2"/>
  <c r="W144" i="2"/>
  <c r="W255" i="2"/>
  <c r="W307" i="2"/>
  <c r="W331" i="2"/>
  <c r="W355" i="2"/>
  <c r="K336" i="2"/>
  <c r="K25" i="2"/>
  <c r="E44" i="14"/>
  <c r="P45" i="1" l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N46" i="1"/>
  <c r="O46" i="1"/>
  <c r="F45" i="1"/>
  <c r="F44" i="1"/>
  <c r="F43" i="1"/>
  <c r="F42" i="1"/>
  <c r="F40" i="1"/>
  <c r="F39" i="1"/>
  <c r="F38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0" i="1"/>
  <c r="F18" i="1"/>
  <c r="F17" i="1"/>
  <c r="F16" i="1"/>
  <c r="F14" i="1"/>
  <c r="F13" i="1"/>
  <c r="F11" i="1"/>
  <c r="E41" i="1"/>
  <c r="F41" i="1" s="1"/>
  <c r="E37" i="1"/>
  <c r="F37" i="1" s="1"/>
  <c r="E25" i="1"/>
  <c r="F25" i="1" s="1"/>
  <c r="E21" i="1"/>
  <c r="F21" i="1" s="1"/>
  <c r="E19" i="1"/>
  <c r="F19" i="1" s="1"/>
  <c r="E15" i="1"/>
  <c r="F15" i="1" s="1"/>
  <c r="E12" i="1"/>
  <c r="F12" i="1" s="1"/>
  <c r="J32" i="1" l="1"/>
  <c r="R32" i="1" s="1"/>
  <c r="Q32" i="1"/>
  <c r="J12" i="1"/>
  <c r="R12" i="1" s="1"/>
  <c r="Q12" i="1"/>
  <c r="J24" i="1"/>
  <c r="R24" i="1" s="1"/>
  <c r="Q24" i="1"/>
  <c r="J43" i="1"/>
  <c r="R43" i="1" s="1"/>
  <c r="Q43" i="1"/>
  <c r="J15" i="1"/>
  <c r="R15" i="1" s="1"/>
  <c r="Q15" i="1"/>
  <c r="J14" i="1"/>
  <c r="R14" i="1" s="1"/>
  <c r="Q14" i="1"/>
  <c r="J26" i="1"/>
  <c r="R26" i="1" s="1"/>
  <c r="Q26" i="1"/>
  <c r="J34" i="1"/>
  <c r="R34" i="1" s="1"/>
  <c r="Q34" i="1"/>
  <c r="J44" i="1"/>
  <c r="R44" i="1" s="1"/>
  <c r="Q44" i="1"/>
  <c r="J19" i="1"/>
  <c r="R19" i="1" s="1"/>
  <c r="Q19" i="1"/>
  <c r="J16" i="1"/>
  <c r="R16" i="1" s="1"/>
  <c r="Q16" i="1"/>
  <c r="J27" i="1"/>
  <c r="R27" i="1" s="1"/>
  <c r="Q27" i="1"/>
  <c r="J35" i="1"/>
  <c r="R35" i="1" s="1"/>
  <c r="Q35" i="1"/>
  <c r="J45" i="1"/>
  <c r="R45" i="1" s="1"/>
  <c r="Q45" i="1"/>
  <c r="J11" i="1"/>
  <c r="R11" i="1" s="1"/>
  <c r="Q11" i="1"/>
  <c r="J13" i="1"/>
  <c r="R13" i="1" s="1"/>
  <c r="Q13" i="1"/>
  <c r="J21" i="1"/>
  <c r="R21" i="1" s="1"/>
  <c r="Q21" i="1"/>
  <c r="J17" i="1"/>
  <c r="R17" i="1" s="1"/>
  <c r="Q17" i="1"/>
  <c r="J28" i="1"/>
  <c r="R28" i="1" s="1"/>
  <c r="Q28" i="1"/>
  <c r="J36" i="1"/>
  <c r="R36" i="1" s="1"/>
  <c r="Q36" i="1"/>
  <c r="J42" i="1"/>
  <c r="R42" i="1" s="1"/>
  <c r="Q42" i="1"/>
  <c r="J25" i="1"/>
  <c r="R25" i="1" s="1"/>
  <c r="Q25" i="1"/>
  <c r="J18" i="1"/>
  <c r="R18" i="1" s="1"/>
  <c r="Q18" i="1"/>
  <c r="J29" i="1"/>
  <c r="R29" i="1" s="1"/>
  <c r="Q29" i="1"/>
  <c r="J38" i="1"/>
  <c r="R38" i="1" s="1"/>
  <c r="Q38" i="1"/>
  <c r="J37" i="1"/>
  <c r="R37" i="1" s="1"/>
  <c r="Q37" i="1"/>
  <c r="J20" i="1"/>
  <c r="R20" i="1" s="1"/>
  <c r="Q20" i="1"/>
  <c r="J30" i="1"/>
  <c r="R30" i="1" s="1"/>
  <c r="Q30" i="1"/>
  <c r="J39" i="1"/>
  <c r="R39" i="1" s="1"/>
  <c r="Q39" i="1"/>
  <c r="J41" i="1"/>
  <c r="R41" i="1" s="1"/>
  <c r="Q41" i="1"/>
  <c r="J22" i="1"/>
  <c r="R22" i="1" s="1"/>
  <c r="Q22" i="1"/>
  <c r="J31" i="1"/>
  <c r="R31" i="1" s="1"/>
  <c r="Q31" i="1"/>
  <c r="J40" i="1"/>
  <c r="R40" i="1" s="1"/>
  <c r="Q40" i="1"/>
  <c r="J23" i="1"/>
  <c r="R23" i="1" s="1"/>
  <c r="Q23" i="1"/>
  <c r="J33" i="1"/>
  <c r="R33" i="1" s="1"/>
  <c r="Q33" i="1"/>
  <c r="E10" i="1"/>
  <c r="F10" i="1" s="1"/>
  <c r="F46" i="1" s="1"/>
  <c r="P46" i="1"/>
  <c r="M46" i="1"/>
  <c r="L46" i="1"/>
  <c r="K46" i="1"/>
  <c r="I46" i="1"/>
  <c r="H46" i="1"/>
  <c r="G46" i="1"/>
  <c r="D46" i="1"/>
  <c r="J10" i="1" l="1"/>
  <c r="Q10" i="1"/>
  <c r="Q46" i="1" s="1"/>
  <c r="E46" i="1"/>
  <c r="J28" i="12"/>
  <c r="F29" i="12"/>
  <c r="I29" i="12"/>
  <c r="H29" i="12"/>
  <c r="G29" i="12"/>
  <c r="D29" i="12"/>
  <c r="E28" i="12"/>
  <c r="E27" i="12"/>
  <c r="J27" i="12" s="1"/>
  <c r="E26" i="12"/>
  <c r="J26" i="12" s="1"/>
  <c r="E25" i="12"/>
  <c r="J25" i="12" s="1"/>
  <c r="E24" i="12"/>
  <c r="J24" i="12" s="1"/>
  <c r="C29" i="12"/>
  <c r="I15" i="12"/>
  <c r="I14" i="12"/>
  <c r="I13" i="12"/>
  <c r="I12" i="12"/>
  <c r="I11" i="12"/>
  <c r="I10" i="12"/>
  <c r="I9" i="12"/>
  <c r="I8" i="12"/>
  <c r="I7" i="12"/>
  <c r="G16" i="12"/>
  <c r="E16" i="12"/>
  <c r="I16" i="12" l="1"/>
  <c r="J29" i="12"/>
  <c r="R10" i="1"/>
  <c r="R46" i="1" s="1"/>
  <c r="J46" i="1"/>
  <c r="E29" i="12"/>
  <c r="H16" i="12" l="1"/>
  <c r="F16" i="12"/>
  <c r="D16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<sst xmlns="http://schemas.openxmlformats.org/spreadsheetml/2006/main" count="1099" uniqueCount="921">
  <si>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</si>
  <si>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</si>
  <si>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</si>
  <si>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</si>
  <si>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</si>
  <si>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</si>
  <si>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</si>
  <si>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</si>
  <si>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</si>
  <si>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</si>
  <si>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</si>
  <si>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</si>
  <si>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</si>
  <si>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</si>
  <si>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</si>
  <si>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</si>
  <si>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</si>
  <si>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</si>
  <si>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</si>
  <si>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</si>
  <si>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</si>
  <si>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</si>
  <si>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</si>
  <si>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</si>
  <si>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</si>
  <si>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</si>
  <si>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</si>
  <si>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</si>
  <si>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</si>
  <si>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</si>
  <si>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</si>
  <si>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</si>
  <si>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</si>
  <si>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</si>
  <si>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</si>
  <si>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</si>
  <si>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</si>
  <si>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</si>
  <si>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</si>
  <si>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</si>
  <si>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</si>
  <si>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</si>
  <si>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</si>
  <si>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</si>
  <si>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</si>
  <si>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</si>
  <si>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</si>
  <si>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</si>
  <si>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</si>
  <si>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</si>
  <si>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</si>
  <si>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</si>
  <si>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</si>
  <si>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</si>
  <si>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</si>
  <si>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</si>
  <si>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</si>
  <si>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</si>
  <si>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</si>
  <si>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</si>
  <si>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</si>
  <si>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</si>
  <si>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</si>
  <si>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</si>
  <si>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</si>
  <si>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</si>
  <si>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</si>
  <si>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</si>
  <si>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</si>
  <si>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</si>
  <si>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</si>
  <si>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</si>
  <si>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</si>
  <si>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</si>
  <si>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</si>
  <si>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</si>
  <si>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</si>
  <si>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</si>
  <si>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</si>
  <si>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</si>
  <si>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</si>
  <si>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</si>
  <si>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</si>
  <si>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</si>
  <si>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</si>
  <si>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</si>
  <si>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</si>
  <si>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</si>
  <si>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</si>
  <si>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</si>
  <si>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</si>
  <si>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</si>
  <si>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</si>
  <si>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</si>
  <si>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</si>
  <si>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</si>
  <si>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</si>
  <si>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</si>
  <si>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</si>
  <si>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</si>
  <si>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</si>
  <si>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</si>
  <si>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</si>
  <si>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</si>
  <si>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</si>
  <si>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</si>
  <si>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</si>
  <si>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</si>
  <si>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</si>
  <si>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</si>
  <si>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</si>
  <si>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</si>
  <si>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</si>
  <si>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</si>
  <si>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</si>
  <si>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</si>
  <si>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</si>
  <si>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</si>
  <si>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</si>
  <si>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</si>
  <si>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</si>
  <si>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</si>
  <si>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</si>
  <si>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</si>
  <si>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</si>
  <si>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</si>
  <si>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</si>
  <si>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</si>
  <si>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</si>
  <si>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</si>
  <si>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</si>
  <si>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</si>
  <si>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</si>
  <si>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</si>
  <si>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</si>
  <si>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</si>
  <si>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</si>
  <si>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</si>
  <si>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</si>
  <si>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</si>
  <si>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</si>
  <si>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</si>
  <si>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</si>
  <si>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</si>
  <si>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</si>
  <si>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</si>
  <si>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</si>
  <si>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</si>
  <si>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</si>
  <si>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</si>
  <si>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</si>
  <si>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</si>
  <si>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</si>
  <si>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</si>
  <si>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</si>
  <si>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</si>
  <si>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</si>
  <si>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</si>
  <si>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</si>
  <si>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</si>
  <si>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</si>
  <si>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</si>
  <si>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</si>
  <si>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</si>
  <si>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</si>
  <si>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</si>
  <si>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</si>
  <si>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</si>
  <si>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</si>
  <si>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</si>
  <si>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</si>
  <si>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</si>
  <si>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</si>
  <si>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</si>
  <si>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</si>
  <si>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</si>
  <si>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</si>
  <si>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</si>
  <si>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</si>
  <si>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</si>
  <si>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</si>
  <si>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</si>
  <si>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</si>
  <si>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</si>
  <si>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</si>
  <si>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</si>
  <si>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</si>
  <si>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</si>
  <si>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</si>
  <si>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</si>
  <si>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</si>
  <si>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</si>
  <si>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</si>
  <si>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</si>
  <si>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</si>
  <si>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</si>
  <si>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</si>
  <si>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</si>
  <si>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</si>
  <si>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</si>
  <si>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</si>
  <si>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</si>
  <si>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</si>
  <si>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</si>
  <si>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</si>
  <si>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</si>
  <si>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</si>
  <si>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</si>
  <si>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</si>
  <si>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</si>
  <si>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</si>
  <si>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</si>
  <si>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</si>
  <si>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</si>
  <si>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</si>
  <si>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</si>
  <si>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</si>
  <si>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</si>
  <si>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</si>
  <si>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</si>
  <si>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</si>
  <si>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</si>
  <si>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</si>
  <si>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</si>
  <si>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</si>
  <si>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</si>
  <si>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</si>
  <si>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</si>
  <si>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</si>
  <si>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</si>
  <si>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</si>
  <si>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</si>
  <si>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</si>
  <si>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</si>
  <si>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</si>
  <si>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</si>
  <si>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</si>
  <si>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</si>
  <si>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</si>
  <si>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</si>
  <si>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</si>
  <si>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</si>
  <si>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</si>
  <si>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</si>
  <si>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</si>
  <si>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</si>
  <si>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</si>
  <si>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</si>
  <si>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</si>
  <si>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</si>
  <si>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</si>
  <si>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</si>
  <si>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</si>
  <si>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</si>
  <si>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</si>
  <si>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</si>
  <si>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</si>
  <si>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</si>
  <si>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</si>
  <si>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</si>
  <si>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</si>
  <si>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</si>
  <si>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</si>
  <si>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</si>
  <si>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</si>
  <si>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</si>
  <si>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</si>
  <si>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</si>
  <si>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</si>
  <si>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</si>
  <si>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</si>
  <si>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</si>
  <si>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</si>
  <si>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</si>
  <si>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</si>
  <si>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</si>
  <si>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</si>
  <si>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</si>
  <si>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</si>
  <si>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</si>
  <si>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</si>
  <si>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</si>
  <si>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</si>
  <si>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</si>
  <si>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</si>
  <si>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</si>
  <si>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</si>
  <si>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</si>
  <si>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</si>
  <si>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</si>
  <si>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</si>
  <si>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</si>
  <si>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</si>
  <si>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</si>
  <si>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</si>
  <si>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</si>
  <si>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</si>
  <si>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</si>
  <si>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</si>
  <si>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</si>
  <si>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</si>
  <si>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</si>
  <si>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</si>
  <si>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</si>
  <si>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</si>
  <si>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</si>
  <si>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</si>
  <si>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</si>
  <si>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</si>
  <si>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</si>
  <si>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</si>
  <si>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</si>
  <si>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</si>
  <si>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</si>
  <si>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</si>
  <si>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</si>
  <si>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</si>
  <si>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</si>
  <si>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</si>
  <si>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</si>
  <si>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</si>
  <si>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</si>
  <si>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</si>
  <si>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</si>
  <si>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</si>
  <si>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</si>
  <si>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</si>
  <si>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</si>
  <si>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</si>
  <si>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</si>
  <si>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</si>
  <si>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</si>
  <si>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</si>
  <si>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</si>
  <si>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</si>
  <si>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</si>
  <si>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</si>
  <si>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</si>
  <si>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</si>
  <si>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</si>
  <si>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</si>
  <si>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</si>
  <si>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</si>
  <si>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</si>
  <si>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</si>
  <si>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</si>
  <si>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</si>
  <si>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</si>
  <si>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</si>
  <si>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</si>
  <si>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</si>
  <si>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</si>
  <si>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</si>
  <si>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</si>
  <si>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</si>
  <si>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</si>
  <si>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</si>
  <si>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</si>
  <si>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</si>
  <si>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</si>
  <si>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</si>
  <si>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</si>
  <si>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</si>
  <si>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</si>
  <si>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</si>
  <si>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</si>
  <si>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</si>
  <si>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</si>
  <si>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</si>
  <si>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</si>
  <si>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</si>
  <si>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</si>
  <si>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</si>
  <si>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</si>
  <si>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</si>
  <si>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</si>
  <si>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</si>
  <si>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</si>
  <si>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</si>
  <si>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</si>
  <si>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</si>
  <si>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</si>
  <si>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</si>
  <si>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</si>
  <si>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</si>
  <si>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</si>
  <si>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</si>
  <si>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</si>
  <si>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</si>
  <si>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</si>
  <si>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</si>
  <si>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</si>
  <si>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</si>
  <si>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</si>
  <si>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</si>
  <si>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</si>
  <si>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</si>
  <si>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</si>
  <si>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</si>
  <si>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</si>
  <si>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</si>
  <si>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</si>
  <si>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</si>
  <si>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</si>
  <si>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</si>
  <si>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</si>
  <si>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</si>
  <si>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</si>
  <si>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</si>
  <si>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</si>
  <si>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</si>
  <si>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</si>
  <si>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</si>
  <si>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</si>
  <si>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</si>
  <si>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</si>
  <si>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</si>
  <si>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</si>
  <si>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</si>
  <si>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</si>
  <si>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</si>
  <si>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</si>
  <si>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</si>
  <si>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</si>
  <si>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</si>
  <si>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</si>
  <si>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</si>
  <si>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</si>
  <si>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</si>
  <si>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</si>
  <si>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</si>
  <si>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</si>
  <si>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</si>
  <si>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</si>
  <si>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</si>
  <si>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</si>
  <si>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</si>
  <si>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</si>
  <si>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</si>
  <si>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</si>
  <si>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</si>
  <si>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</si>
  <si>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</si>
  <si>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</si>
  <si>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</si>
  <si>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</si>
  <si>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</si>
  <si>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</si>
  <si>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</si>
  <si>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</si>
  <si>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</si>
  <si>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</si>
  <si>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</si>
  <si>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</si>
  <si>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</si>
  <si>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</si>
  <si>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</si>
  <si>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</si>
  <si>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</si>
  <si>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</si>
  <si>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</si>
  <si>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</si>
  <si>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</si>
  <si>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</si>
  <si>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</si>
  <si>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</si>
  <si>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</si>
  <si>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</si>
  <si>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</si>
  <si>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</si>
  <si>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</si>
  <si>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</si>
  <si>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</si>
  <si>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</si>
  <si>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</si>
  <si>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</si>
  <si>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</si>
  <si>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</si>
  <si>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</si>
  <si>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</si>
  <si>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</si>
  <si>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</si>
  <si>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</si>
  <si>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</si>
  <si>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</si>
  <si>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</si>
  <si>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</si>
  <si>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</si>
  <si>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</si>
  <si>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</si>
  <si>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</si>
  <si>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</si>
  <si>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</si>
  <si>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</si>
  <si>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</si>
  <si>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</si>
  <si>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</si>
  <si>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</si>
  <si>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</si>
  <si>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</si>
  <si>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</si>
  <si>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</si>
  <si>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</si>
  <si>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</si>
  <si>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</si>
  <si>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</si>
  <si>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</si>
  <si>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</si>
  <si>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</si>
  <si>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</si>
  <si>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</si>
  <si>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</si>
  <si>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</si>
  <si>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</si>
  <si>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</si>
  <si>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</si>
  <si>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</si>
  <si>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</si>
  <si>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</si>
  <si>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</si>
  <si>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</si>
  <si>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</si>
  <si>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</si>
  <si>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</si>
  <si>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</si>
  <si>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</si>
  <si>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</si>
  <si>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</si>
  <si>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</si>
  <si>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</si>
  <si>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</si>
  <si>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</si>
  <si>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</si>
  <si>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</si>
  <si>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</si>
  <si>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</si>
  <si>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</si>
  <si>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</si>
  <si>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</si>
  <si>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</si>
  <si>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</si>
  <si>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</si>
  <si>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</si>
  <si>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</si>
  <si>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</si>
  <si>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</si>
  <si>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</si>
  <si>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</si>
  <si>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</si>
  <si>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</si>
  <si>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</si>
  <si>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</si>
  <si>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</si>
  <si>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</si>
  <si>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</si>
  <si>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</si>
  <si>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</si>
  <si>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</si>
  <si>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</si>
  <si>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</si>
  <si>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</si>
  <si>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</si>
  <si>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</si>
  <si>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</si>
  <si>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</si>
  <si>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</si>
  <si>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</si>
  <si>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</si>
  <si>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</si>
  <si>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</si>
  <si>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</si>
  <si>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</si>
  <si>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</si>
  <si>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</si>
  <si>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</si>
  <si>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</si>
  <si>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</si>
  <si>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</si>
  <si>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</si>
  <si>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</si>
  <si>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</si>
  <si>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</si>
  <si>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</si>
  <si>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</si>
  <si>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</si>
  <si>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</si>
  <si>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</si>
  <si>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</si>
  <si>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</si>
  <si>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</si>
  <si>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</si>
  <si>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</si>
  <si>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</si>
  <si>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</si>
  <si>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</si>
  <si>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</si>
  <si>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</si>
  <si>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</si>
  <si>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</si>
  <si>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</si>
  <si>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</si>
  <si>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</si>
  <si>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</si>
  <si>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</si>
  <si>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</si>
  <si>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</si>
  <si>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</si>
  <si>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</si>
  <si>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</si>
  <si>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</si>
  <si>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</si>
  <si>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</si>
  <si>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</si>
  <si>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</si>
  <si>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</si>
  <si>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</si>
  <si>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</si>
  <si>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</si>
  <si>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</si>
  <si>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</si>
  <si>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</si>
  <si>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</si>
  <si>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</si>
  <si>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</si>
  <si>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</si>
  <si>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</si>
  <si>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</si>
  <si>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</si>
  <si>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</si>
  <si>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</si>
  <si>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</si>
  <si>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</si>
  <si>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</si>
  <si>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</si>
  <si>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</si>
  <si>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</si>
  <si>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</si>
  <si>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</si>
  <si>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</si>
  <si>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</si>
  <si>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</si>
  <si>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</si>
  <si>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</si>
  <si>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</si>
  <si>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</si>
  <si>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</si>
  <si>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</si>
  <si>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</si>
  <si>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</si>
  <si>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</si>
  <si>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</si>
  <si>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</si>
  <si>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</si>
  <si>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</si>
  <si>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</si>
  <si>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</si>
  <si>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</si>
  <si>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</si>
  <si>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</si>
  <si>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</si>
  <si>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</si>
  <si>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</si>
  <si>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</si>
  <si>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</si>
  <si>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</si>
  <si>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</si>
  <si>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</si>
  <si>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</si>
  <si>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</si>
  <si>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</si>
  <si>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</si>
  <si>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</si>
  <si>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</si>
  <si>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</si>
  <si>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</si>
  <si>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</si>
  <si>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</si>
  <si>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</si>
  <si>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</si>
  <si>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</si>
  <si>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</si>
  <si>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</si>
  <si>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</si>
  <si>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</si>
  <si>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</si>
  <si>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</si>
  <si>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</si>
  <si>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</si>
  <si>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</si>
  <si>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</si>
  <si>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</si>
  <si>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</si>
  <si>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</si>
  <si>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</si>
  <si>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</si>
  <si>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</si>
  <si>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</si>
  <si>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</si>
  <si>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</si>
  <si>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</si>
  <si>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</si>
  <si>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</si>
  <si>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</si>
  <si>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</si>
  <si>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</si>
  <si>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</si>
  <si>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</si>
  <si>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</si>
  <si>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</si>
  <si>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</si>
  <si>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</si>
  <si>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</si>
  <si>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</si>
  <si>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</si>
  <si>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</si>
  <si>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</si>
  <si>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</si>
  <si>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</si>
  <si>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</si>
  <si>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</si>
  <si>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</si>
  <si>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</si>
  <si>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</si>
  <si>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</si>
  <si>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</si>
  <si>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</si>
  <si>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</si>
  <si>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</si>
  <si>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</si>
  <si>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</si>
  <si>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</si>
  <si>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</si>
  <si>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</si>
  <si>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</si>
  <si>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</si>
  <si>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</si>
  <si>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</si>
  <si>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</si>
  <si>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</si>
  <si>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</si>
  <si>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</si>
  <si>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</si>
  <si>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</si>
  <si>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</si>
  <si>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</si>
  <si>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</si>
  <si>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</si>
  <si>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</si>
  <si>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</si>
  <si>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</si>
  <si>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</si>
  <si>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</si>
  <si>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</si>
  <si>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</si>
  <si>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</si>
  <si>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</si>
  <si>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</si>
  <si>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</si>
  <si>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</si>
  <si>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</si>
  <si>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</si>
  <si>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</si>
  <si>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</si>
  <si>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</si>
  <si>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</si>
  <si>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</si>
  <si>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</si>
  <si>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</si>
  <si>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</si>
  <si>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</si>
  <si>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</si>
  <si>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</si>
  <si>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</si>
  <si>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</si>
  <si>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</si>
  <si>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</si>
  <si>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</si>
  <si>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</si>
  <si>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</si>
  <si>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</si>
  <si>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</si>
  <si>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</si>
  <si>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</si>
  <si>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</si>
  <si>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</si>
  <si>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</si>
  <si>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</si>
  <si>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</si>
  <si>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</si>
  <si>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</si>
  <si>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</si>
  <si>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</si>
  <si>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</si>
  <si>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</si>
  <si>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</si>
  <si>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</si>
  <si>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</si>
  <si>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</si>
  <si>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</si>
  <si>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</si>
  <si>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</si>
  <si>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</si>
  <si>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</si>
  <si>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</si>
  <si>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</si>
  <si>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</si>
  <si>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</si>
  <si>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</si>
  <si>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</si>
  <si>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</si>
  <si>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</si>
  <si>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</si>
  <si>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</si>
  <si>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</si>
  <si>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</si>
  <si>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</si>
  <si>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</si>
  <si>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</si>
  <si>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</si>
  <si>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</si>
  <si>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</si>
  <si>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</si>
  <si>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</si>
  <si>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</si>
  <si>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</si>
  <si>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</si>
  <si>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</si>
  <si>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</si>
  <si>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</si>
  <si>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</si>
  <si>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</si>
  <si>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</si>
  <si>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</si>
  <si>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</si>
  <si>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</si>
  <si>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</si>
  <si>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</si>
  <si>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</si>
  <si>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</si>
  <si>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</si>
  <si>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</si>
  <si>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</si>
  <si>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</si>
  <si>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</si>
  <si>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</si>
  <si>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</si>
  <si>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</si>
  <si>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</si>
  <si>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</si>
  <si>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</si>
  <si>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</si>
  <si>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</si>
  <si>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</si>
  <si>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</si>
  <si>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</si>
  <si>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</si>
  <si>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</si>
  <si>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</si>
  <si>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</si>
  <si>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</si>
  <si>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</si>
  <si>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</si>
  <si>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</si>
  <si>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</si>
  <si>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</si>
  <si>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</si>
  <si>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</si>
  <si>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</si>
  <si>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</si>
  <si>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</si>
  <si>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</si>
  <si>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</si>
  <si>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</si>
  <si>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</si>
  <si>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</si>
  <si>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</si>
  <si>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</si>
  <si>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</si>
  <si>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</si>
  <si>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</si>
  <si>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</si>
  <si>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</si>
  <si>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</si>
  <si>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</si>
  <si>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</si>
  <si>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</si>
  <si>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</si>
  <si>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</si>
  <si>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</si>
  <si>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</si>
  <si>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</si>
  <si>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</si>
  <si>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</si>
  <si>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</si>
  <si>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</si>
  <si>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</si>
  <si>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</si>
  <si>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Transfer to Excess PPT</t>
  </si>
  <si>
    <t>Cost of Collections - FIRS</t>
  </si>
  <si>
    <t>Cost of Collection - DPR</t>
  </si>
  <si>
    <t>₦</t>
  </si>
  <si>
    <t>Summary of Gross Revenue Allocation by Federation Account Allocation Committee for the Month of August, 2019 Shared in September, 2019</t>
  </si>
  <si>
    <t xml:space="preserve"> FIRS Refund</t>
  </si>
  <si>
    <t>Distribution of ₦20B from FOREX Equalisation Account</t>
  </si>
  <si>
    <t>Distribution of ₦1.754B Being Excess Bank Charges Recovered for the Month</t>
  </si>
  <si>
    <t>Distribution of Revenue Allocation to FGN by Federation Account Allocation Committee for the Month of August, 2019 Shared in September, 2019</t>
  </si>
  <si>
    <t xml:space="preserve"> Transfer to Excess Crude Account</t>
  </si>
  <si>
    <t>9 (4 + 5 +6+7+8)</t>
  </si>
  <si>
    <t>Distribution of Revenue Allocation to State Governments by Federation Account Allocation Committee for the month of August, 2019 Shared in September, 2019</t>
  </si>
  <si>
    <t>Distribution of 20B from FOREX Equalisation Account</t>
  </si>
  <si>
    <t>Distribution of 1.754B Being Excess Bank Charges Recovered for the Month</t>
  </si>
  <si>
    <t>Net VAT Allocation</t>
  </si>
  <si>
    <t>Exchange Gain Allocation</t>
  </si>
  <si>
    <t>FCT, ABUJA</t>
  </si>
  <si>
    <t>Total LGCs</t>
  </si>
  <si>
    <t>Summary of Distribution of Revenue Allocation to Local Government Councils by Federation Account Allocation Committee for the month of August, 2019 Shared in September, 2019</t>
  </si>
  <si>
    <t>17=6+11+12+13+14</t>
  </si>
  <si>
    <t>18=10+11+12+13+16</t>
  </si>
  <si>
    <t>Distribution of Revenue Allocation to Local Government Councils by Federation Account Allocation Committee for the Month of August, 2019 Shared in September, 2019</t>
  </si>
  <si>
    <t>9(3+4+5+6+7+8)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</si>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</sst>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  <numFmt numFmtId="167" formatCode="_(* #,##0.00_);_(* \(#,##0.00\);_(* &quot;-&quot;_);_(@_)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58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 applyFill="1" applyBorder="1"/>
    <xf numFmtId="164" fontId="0" fillId="0" borderId="0" xfId="0" applyNumberFormat="1"/>
    <xf numFmtId="43" fontId="0" fillId="0" borderId="0" xfId="0" applyNumberFormat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4" fillId="3" borderId="0" xfId="0" applyNumberFormat="1" applyFont="1" applyFill="1" applyAlignment="1"/>
    <xf numFmtId="2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8" fillId="0" borderId="0" xfId="0" applyFont="1" applyBorder="1" applyAlignment="1"/>
    <xf numFmtId="164" fontId="9" fillId="0" borderId="1" xfId="1" applyFont="1" applyFill="1" applyBorder="1" applyAlignment="1">
      <alignment horizontal="right" wrapText="1"/>
    </xf>
    <xf numFmtId="164" fontId="10" fillId="0" borderId="1" xfId="1" applyFont="1" applyFill="1" applyBorder="1" applyAlignment="1">
      <alignment horizontal="right" wrapText="1"/>
    </xf>
    <xf numFmtId="164" fontId="11" fillId="0" borderId="1" xfId="1" applyFont="1" applyFill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15" fillId="0" borderId="0" xfId="0" applyFont="1"/>
    <xf numFmtId="0" fontId="12" fillId="0" borderId="0" xfId="0" applyFont="1" applyAlignment="1">
      <alignment horizontal="right"/>
    </xf>
    <xf numFmtId="0" fontId="15" fillId="0" borderId="0" xfId="0" applyFont="1" applyAlignment="1"/>
    <xf numFmtId="0" fontId="17" fillId="0" borderId="0" xfId="0" applyFont="1" applyAlignment="1"/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/>
    <xf numFmtId="0" fontId="12" fillId="0" borderId="10" xfId="0" applyFont="1" applyBorder="1" applyAlignment="1"/>
    <xf numFmtId="0" fontId="12" fillId="0" borderId="10" xfId="0" applyFont="1" applyBorder="1" applyAlignment="1">
      <alignment vertical="center"/>
    </xf>
    <xf numFmtId="0" fontId="15" fillId="0" borderId="0" xfId="0" applyFont="1" applyBorder="1"/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8" fillId="0" borderId="1" xfId="0" applyFont="1" applyBorder="1"/>
    <xf numFmtId="164" fontId="12" fillId="0" borderId="0" xfId="1" applyFont="1" applyBorder="1" applyAlignment="1"/>
    <xf numFmtId="16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13" fillId="0" borderId="0" xfId="0" applyFont="1"/>
    <xf numFmtId="43" fontId="13" fillId="0" borderId="0" xfId="0" applyNumberFormat="1" applyFont="1" applyAlignment="1">
      <alignment horizontal="right"/>
    </xf>
    <xf numFmtId="165" fontId="7" fillId="0" borderId="11" xfId="2" applyNumberFormat="1" applyFont="1" applyFill="1" applyBorder="1" applyAlignment="1">
      <alignment horizontal="right" wrapText="1"/>
    </xf>
    <xf numFmtId="164" fontId="12" fillId="0" borderId="0" xfId="1" applyFont="1" applyAlignment="1">
      <alignment horizontal="center"/>
    </xf>
    <xf numFmtId="43" fontId="12" fillId="0" borderId="0" xfId="0" applyNumberFormat="1" applyFont="1" applyAlignment="1">
      <alignment horizontal="right"/>
    </xf>
    <xf numFmtId="164" fontId="15" fillId="0" borderId="0" xfId="0" applyNumberFormat="1" applyFont="1" applyBorder="1"/>
    <xf numFmtId="164" fontId="15" fillId="0" borderId="0" xfId="0" applyNumberFormat="1" applyFont="1"/>
    <xf numFmtId="16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Alignment="1">
      <alignment horizontal="right"/>
    </xf>
    <xf numFmtId="43" fontId="15" fillId="0" borderId="0" xfId="0" applyNumberFormat="1" applyFont="1" applyBorder="1"/>
    <xf numFmtId="0" fontId="20" fillId="0" borderId="0" xfId="0" applyFont="1" applyFill="1" applyBorder="1"/>
    <xf numFmtId="43" fontId="15" fillId="0" borderId="0" xfId="0" applyNumberFormat="1" applyFont="1"/>
    <xf numFmtId="0" fontId="19" fillId="0" borderId="0" xfId="0" applyFont="1"/>
    <xf numFmtId="0" fontId="12" fillId="0" borderId="3" xfId="0" applyFont="1" applyBorder="1" applyAlignment="1"/>
    <xf numFmtId="164" fontId="13" fillId="0" borderId="1" xfId="1" applyFont="1" applyFill="1" applyBorder="1" applyAlignment="1"/>
    <xf numFmtId="0" fontId="13" fillId="0" borderId="0" xfId="0" applyFont="1" applyBorder="1"/>
    <xf numFmtId="0" fontId="12" fillId="0" borderId="1" xfId="0" applyFont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/>
    <xf numFmtId="164" fontId="13" fillId="0" borderId="6" xfId="1" applyFont="1" applyBorder="1"/>
    <xf numFmtId="164" fontId="13" fillId="0" borderId="1" xfId="1" applyFont="1" applyBorder="1"/>
    <xf numFmtId="164" fontId="13" fillId="0" borderId="0" xfId="1" applyFont="1" applyBorder="1"/>
    <xf numFmtId="164" fontId="13" fillId="0" borderId="0" xfId="0" applyNumberFormat="1" applyFont="1" applyBorder="1"/>
    <xf numFmtId="0" fontId="12" fillId="0" borderId="5" xfId="0" applyFont="1" applyBorder="1" applyAlignment="1"/>
    <xf numFmtId="164" fontId="12" fillId="0" borderId="0" xfId="1" applyFont="1" applyBorder="1"/>
    <xf numFmtId="164" fontId="12" fillId="0" borderId="1" xfId="1" applyFont="1" applyBorder="1"/>
    <xf numFmtId="0" fontId="14" fillId="0" borderId="0" xfId="0" applyFont="1" applyAlignment="1">
      <alignment horizontal="center"/>
    </xf>
    <xf numFmtId="0" fontId="18" fillId="0" borderId="5" xfId="0" quotePrefix="1" applyFont="1" applyBorder="1" applyAlignment="1">
      <alignment horizontal="center"/>
    </xf>
    <xf numFmtId="0" fontId="25" fillId="0" borderId="5" xfId="0" quotePrefix="1" applyFont="1" applyBorder="1" applyAlignment="1">
      <alignment horizontal="center"/>
    </xf>
    <xf numFmtId="0" fontId="15" fillId="0" borderId="1" xfId="0" applyFont="1" applyBorder="1"/>
    <xf numFmtId="164" fontId="15" fillId="0" borderId="1" xfId="1" applyFont="1" applyBorder="1"/>
    <xf numFmtId="164" fontId="15" fillId="0" borderId="1" xfId="0" applyNumberFormat="1" applyFont="1" applyBorder="1"/>
    <xf numFmtId="164" fontId="19" fillId="0" borderId="1" xfId="0" applyNumberFormat="1" applyFont="1" applyBorder="1"/>
    <xf numFmtId="164" fontId="19" fillId="0" borderId="4" xfId="1" applyFont="1" applyBorder="1"/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6" fillId="0" borderId="1" xfId="0" applyFont="1" applyBorder="1"/>
    <xf numFmtId="39" fontId="26" fillId="0" borderId="1" xfId="0" applyNumberFormat="1" applyFont="1" applyBorder="1"/>
    <xf numFmtId="37" fontId="26" fillId="0" borderId="1" xfId="0" applyNumberFormat="1" applyFont="1" applyBorder="1" applyAlignment="1">
      <alignment horizontal="center"/>
    </xf>
    <xf numFmtId="164" fontId="26" fillId="0" borderId="1" xfId="1" applyFont="1" applyBorder="1"/>
    <xf numFmtId="164" fontId="26" fillId="0" borderId="1" xfId="0" applyNumberFormat="1" applyFont="1" applyBorder="1"/>
    <xf numFmtId="40" fontId="26" fillId="0" borderId="1" xfId="0" applyNumberFormat="1" applyFont="1" applyBorder="1"/>
    <xf numFmtId="164" fontId="24" fillId="0" borderId="1" xfId="0" applyNumberFormat="1" applyFont="1" applyBorder="1"/>
    <xf numFmtId="164" fontId="24" fillId="0" borderId="2" xfId="0" applyNumberFormat="1" applyFont="1" applyBorder="1"/>
    <xf numFmtId="164" fontId="26" fillId="0" borderId="2" xfId="1" applyFont="1" applyBorder="1"/>
    <xf numFmtId="0" fontId="26" fillId="0" borderId="1" xfId="0" applyFont="1" applyBorder="1" applyAlignment="1">
      <alignment horizontal="center"/>
    </xf>
    <xf numFmtId="164" fontId="24" fillId="0" borderId="4" xfId="1" applyFont="1" applyBorder="1"/>
    <xf numFmtId="0" fontId="26" fillId="0" borderId="0" xfId="0" applyFont="1"/>
    <xf numFmtId="0" fontId="27" fillId="0" borderId="0" xfId="0" applyFont="1"/>
    <xf numFmtId="164" fontId="27" fillId="0" borderId="0" xfId="0" applyNumberFormat="1" applyFont="1"/>
    <xf numFmtId="43" fontId="27" fillId="0" borderId="0" xfId="0" applyNumberFormat="1" applyFont="1"/>
    <xf numFmtId="0" fontId="27" fillId="0" borderId="0" xfId="0" applyFont="1" applyAlignment="1">
      <alignment horizontal="right"/>
    </xf>
    <xf numFmtId="166" fontId="30" fillId="0" borderId="1" xfId="1" applyNumberFormat="1" applyFont="1" applyBorder="1" applyAlignment="1">
      <alignment horizontal="left"/>
    </xf>
    <xf numFmtId="166" fontId="30" fillId="0" borderId="1" xfId="1" applyNumberFormat="1" applyFont="1" applyBorder="1" applyAlignment="1">
      <alignment horizontal="left" vertical="top"/>
    </xf>
    <xf numFmtId="164" fontId="30" fillId="0" borderId="1" xfId="1" applyFont="1" applyBorder="1" applyAlignment="1">
      <alignment horizontal="left" vertical="top"/>
    </xf>
    <xf numFmtId="164" fontId="30" fillId="0" borderId="1" xfId="1" applyFont="1" applyBorder="1" applyAlignment="1">
      <alignment horizontal="center"/>
    </xf>
    <xf numFmtId="164" fontId="31" fillId="0" borderId="1" xfId="1" applyFont="1" applyBorder="1"/>
    <xf numFmtId="164" fontId="31" fillId="0" borderId="1" xfId="1" applyFont="1" applyBorder="1" applyAlignment="1">
      <alignment wrapText="1"/>
    </xf>
    <xf numFmtId="164" fontId="31" fillId="0" borderId="1" xfId="1" applyFont="1" applyBorder="1" applyAlignment="1">
      <alignment horizontal="center" wrapText="1"/>
    </xf>
    <xf numFmtId="164" fontId="31" fillId="0" borderId="1" xfId="1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166" fontId="13" fillId="0" borderId="1" xfId="1" applyNumberFormat="1" applyFont="1" applyBorder="1" applyAlignment="1">
      <alignment horizontal="left"/>
    </xf>
    <xf numFmtId="166" fontId="13" fillId="0" borderId="1" xfId="1" applyNumberFormat="1" applyFont="1" applyBorder="1"/>
    <xf numFmtId="164" fontId="30" fillId="0" borderId="1" xfId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center" wrapText="1"/>
    </xf>
    <xf numFmtId="0" fontId="15" fillId="2" borderId="0" xfId="0" applyFont="1" applyFill="1"/>
    <xf numFmtId="0" fontId="15" fillId="0" borderId="1" xfId="0" applyFont="1" applyFill="1" applyBorder="1"/>
    <xf numFmtId="0" fontId="19" fillId="0" borderId="1" xfId="0" quotePrefix="1" applyFont="1" applyBorder="1" applyAlignment="1">
      <alignment horizontal="center"/>
    </xf>
    <xf numFmtId="1" fontId="15" fillId="0" borderId="1" xfId="0" applyNumberFormat="1" applyFont="1" applyBorder="1"/>
    <xf numFmtId="164" fontId="19" fillId="0" borderId="1" xfId="1" applyFont="1" applyBorder="1"/>
    <xf numFmtId="0" fontId="19" fillId="0" borderId="6" xfId="0" applyFont="1" applyFill="1" applyBorder="1" applyAlignment="1">
      <alignment vertical="center"/>
    </xf>
    <xf numFmtId="0" fontId="15" fillId="0" borderId="3" xfId="0" applyFont="1" applyBorder="1"/>
    <xf numFmtId="0" fontId="15" fillId="0" borderId="6" xfId="0" applyFont="1" applyBorder="1"/>
    <xf numFmtId="0" fontId="19" fillId="2" borderId="0" xfId="0" applyFont="1" applyFill="1"/>
    <xf numFmtId="164" fontId="19" fillId="0" borderId="3" xfId="1" applyFont="1" applyBorder="1"/>
    <xf numFmtId="167" fontId="13" fillId="0" borderId="6" xfId="1" applyNumberFormat="1" applyFont="1" applyBorder="1"/>
    <xf numFmtId="164" fontId="32" fillId="0" borderId="0" xfId="0" applyNumberFormat="1" applyFont="1"/>
    <xf numFmtId="0" fontId="1" fillId="0" borderId="0" xfId="0" applyFont="1"/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164" fontId="29" fillId="0" borderId="5" xfId="1" applyFont="1" applyBorder="1" applyAlignment="1">
      <alignment horizontal="center"/>
    </xf>
    <xf numFmtId="164" fontId="29" fillId="0" borderId="8" xfId="1" applyFont="1" applyBorder="1" applyAlignment="1">
      <alignment horizontal="center"/>
    </xf>
    <xf numFmtId="164" fontId="29" fillId="0" borderId="2" xfId="1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166" fontId="13" fillId="0" borderId="1" xfId="1" applyNumberFormat="1" applyFont="1" applyBorder="1" applyAlignment="1">
      <alignment horizontal="center"/>
    </xf>
    <xf numFmtId="164" fontId="30" fillId="0" borderId="5" xfId="1" applyFont="1" applyBorder="1" applyAlignment="1">
      <alignment horizontal="left"/>
    </xf>
    <xf numFmtId="164" fontId="30" fillId="0" borderId="8" xfId="1" applyFont="1" applyBorder="1" applyAlignment="1">
      <alignment horizontal="left"/>
    </xf>
    <xf numFmtId="164" fontId="30" fillId="0" borderId="2" xfId="1" applyFont="1" applyBorder="1" applyAlignment="1">
      <alignment horizontal="left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11</v>
      </c>
      <c r="C1">
        <f ca="1">YEAR(NOW())</f>
        <v>2019</v>
      </c>
    </row>
    <row r="2" spans="1:8" ht="23.1" customHeight="1" x14ac:dyDescent="0.2"/>
    <row r="3" spans="1:8" ht="23.1" customHeight="1" x14ac:dyDescent="0.2">
      <c r="B3" t="s">
        <v>797</v>
      </c>
      <c r="F3" t="s">
        <v>798</v>
      </c>
    </row>
    <row r="4" spans="1:8" ht="23.1" customHeight="1" x14ac:dyDescent="0.2">
      <c r="B4" t="s">
        <v>794</v>
      </c>
      <c r="C4" t="s">
        <v>795</v>
      </c>
      <c r="D4" t="s">
        <v>796</v>
      </c>
      <c r="F4" t="s">
        <v>794</v>
      </c>
      <c r="G4" t="s">
        <v>795</v>
      </c>
      <c r="H4" t="s">
        <v>796</v>
      </c>
    </row>
    <row r="5" spans="1:8" ht="23.1" customHeight="1" x14ac:dyDescent="0.2">
      <c r="B5" s="7" t="e">
        <f>IF(G5=1,F5-1,F5)</f>
        <v>#REF!</v>
      </c>
      <c r="C5" s="7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9" t="e">
        <f>LOOKUP(C5,A8:B19)</f>
        <v>#REF!</v>
      </c>
      <c r="F6" s="9" t="e">
        <f>IF(G5=1,LOOKUP(G5,E8:F19),LOOKUP(G5,A8:B19))</f>
        <v>#REF!</v>
      </c>
    </row>
    <row r="8" spans="1:8" x14ac:dyDescent="0.2">
      <c r="A8">
        <v>1</v>
      </c>
      <c r="B8" s="10" t="e">
        <f>D8&amp;"-"&amp;RIGHT(B$5,2)</f>
        <v>#REF!</v>
      </c>
      <c r="D8" s="8" t="s">
        <v>807</v>
      </c>
      <c r="E8">
        <v>1</v>
      </c>
      <c r="F8" s="10" t="e">
        <f>D8&amp;"-"&amp;RIGHT(F$5,2)</f>
        <v>#REF!</v>
      </c>
    </row>
    <row r="9" spans="1:8" x14ac:dyDescent="0.2">
      <c r="A9">
        <v>2</v>
      </c>
      <c r="B9" s="10" t="e">
        <f t="shared" ref="B9:B19" si="0">D9&amp;"-"&amp;RIGHT(B$5,2)</f>
        <v>#REF!</v>
      </c>
      <c r="D9" s="8" t="s">
        <v>808</v>
      </c>
      <c r="E9">
        <v>2</v>
      </c>
      <c r="F9" s="10" t="e">
        <f t="shared" ref="F9:F19" si="1">D9&amp;"-"&amp;RIGHT(F$5,2)</f>
        <v>#REF!</v>
      </c>
    </row>
    <row r="10" spans="1:8" x14ac:dyDescent="0.2">
      <c r="A10">
        <v>3</v>
      </c>
      <c r="B10" s="10" t="e">
        <f t="shared" si="0"/>
        <v>#REF!</v>
      </c>
      <c r="D10" s="8" t="s">
        <v>809</v>
      </c>
      <c r="E10">
        <v>3</v>
      </c>
      <c r="F10" s="10" t="e">
        <f t="shared" si="1"/>
        <v>#REF!</v>
      </c>
    </row>
    <row r="11" spans="1:8" x14ac:dyDescent="0.2">
      <c r="A11">
        <v>4</v>
      </c>
      <c r="B11" s="10" t="e">
        <f t="shared" si="0"/>
        <v>#REF!</v>
      </c>
      <c r="D11" s="8" t="s">
        <v>810</v>
      </c>
      <c r="E11">
        <v>4</v>
      </c>
      <c r="F11" s="10" t="e">
        <f t="shared" si="1"/>
        <v>#REF!</v>
      </c>
    </row>
    <row r="12" spans="1:8" x14ac:dyDescent="0.2">
      <c r="A12">
        <v>5</v>
      </c>
      <c r="B12" s="10" t="e">
        <f t="shared" si="0"/>
        <v>#REF!</v>
      </c>
      <c r="D12" s="8" t="s">
        <v>799</v>
      </c>
      <c r="E12">
        <v>5</v>
      </c>
      <c r="F12" s="10" t="e">
        <f t="shared" si="1"/>
        <v>#REF!</v>
      </c>
    </row>
    <row r="13" spans="1:8" x14ac:dyDescent="0.2">
      <c r="A13">
        <v>6</v>
      </c>
      <c r="B13" s="10" t="e">
        <f t="shared" si="0"/>
        <v>#REF!</v>
      </c>
      <c r="D13" s="8" t="s">
        <v>800</v>
      </c>
      <c r="E13">
        <v>6</v>
      </c>
      <c r="F13" s="10" t="e">
        <f t="shared" si="1"/>
        <v>#REF!</v>
      </c>
    </row>
    <row r="14" spans="1:8" x14ac:dyDescent="0.2">
      <c r="A14">
        <v>7</v>
      </c>
      <c r="B14" s="10" t="e">
        <f t="shared" si="0"/>
        <v>#REF!</v>
      </c>
      <c r="D14" s="8" t="s">
        <v>801</v>
      </c>
      <c r="E14">
        <v>7</v>
      </c>
      <c r="F14" s="10" t="e">
        <f t="shared" si="1"/>
        <v>#REF!</v>
      </c>
    </row>
    <row r="15" spans="1:8" x14ac:dyDescent="0.2">
      <c r="A15">
        <v>8</v>
      </c>
      <c r="B15" s="10" t="e">
        <f t="shared" si="0"/>
        <v>#REF!</v>
      </c>
      <c r="D15" s="8" t="s">
        <v>802</v>
      </c>
      <c r="E15">
        <v>8</v>
      </c>
      <c r="F15" s="10" t="e">
        <f t="shared" si="1"/>
        <v>#REF!</v>
      </c>
    </row>
    <row r="16" spans="1:8" x14ac:dyDescent="0.2">
      <c r="A16">
        <v>9</v>
      </c>
      <c r="B16" s="10" t="e">
        <f t="shared" si="0"/>
        <v>#REF!</v>
      </c>
      <c r="D16" s="8" t="s">
        <v>803</v>
      </c>
      <c r="E16">
        <v>9</v>
      </c>
      <c r="F16" s="10" t="e">
        <f t="shared" si="1"/>
        <v>#REF!</v>
      </c>
    </row>
    <row r="17" spans="1:6" x14ac:dyDescent="0.2">
      <c r="A17">
        <v>10</v>
      </c>
      <c r="B17" s="10" t="e">
        <f t="shared" si="0"/>
        <v>#REF!</v>
      </c>
      <c r="D17" s="8" t="s">
        <v>804</v>
      </c>
      <c r="E17">
        <v>10</v>
      </c>
      <c r="F17" s="10" t="e">
        <f t="shared" si="1"/>
        <v>#REF!</v>
      </c>
    </row>
    <row r="18" spans="1:6" x14ac:dyDescent="0.2">
      <c r="A18">
        <v>11</v>
      </c>
      <c r="B18" s="10" t="e">
        <f t="shared" si="0"/>
        <v>#REF!</v>
      </c>
      <c r="D18" s="8" t="s">
        <v>805</v>
      </c>
      <c r="E18">
        <v>11</v>
      </c>
      <c r="F18" s="10" t="e">
        <f t="shared" si="1"/>
        <v>#REF!</v>
      </c>
    </row>
    <row r="19" spans="1:6" x14ac:dyDescent="0.2">
      <c r="A19">
        <v>12</v>
      </c>
      <c r="B19" s="10" t="e">
        <f t="shared" si="0"/>
        <v>#REF!</v>
      </c>
      <c r="D19" s="8" t="s">
        <v>806</v>
      </c>
      <c r="E19">
        <v>12</v>
      </c>
      <c r="F19" s="10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9"/>
  <sheetViews>
    <sheetView zoomScale="98" zoomScaleNormal="98" workbookViewId="0">
      <selection sqref="A1:XFD2"/>
    </sheetView>
  </sheetViews>
  <sheetFormatPr defaultRowHeight="12.75" x14ac:dyDescent="0.2"/>
  <cols>
    <col min="1" max="1" width="6.28515625" customWidth="1"/>
    <col min="2" max="2" width="40.85546875" customWidth="1"/>
    <col min="3" max="3" width="28.28515625" customWidth="1"/>
    <col min="4" max="8" width="27.5703125" customWidth="1"/>
    <col min="9" max="9" width="28.42578125" bestFit="1" customWidth="1"/>
    <col min="10" max="10" width="26" customWidth="1"/>
    <col min="11" max="11" width="28.85546875" customWidth="1"/>
    <col min="12" max="12" width="25.28515625" customWidth="1"/>
    <col min="13" max="13" width="23.42578125" bestFit="1" customWidth="1"/>
    <col min="15" max="16" width="9.140625" hidden="1" customWidth="1"/>
  </cols>
  <sheetData>
    <row r="1" spans="1:18" ht="30" customHeight="1" x14ac:dyDescent="0.3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1"/>
      <c r="N1" s="11"/>
      <c r="Q1" s="11"/>
      <c r="R1" s="11"/>
    </row>
    <row r="2" spans="1:18" ht="30" customHeight="1" x14ac:dyDescent="0.3">
      <c r="A2" s="18"/>
      <c r="B2" s="18"/>
      <c r="C2" s="18"/>
      <c r="D2" s="19"/>
      <c r="E2" s="19"/>
      <c r="F2" s="19"/>
      <c r="G2" s="19"/>
      <c r="H2" s="19"/>
      <c r="I2" s="20"/>
      <c r="J2" s="20"/>
      <c r="K2" s="20"/>
      <c r="L2" s="20"/>
      <c r="M2" s="12"/>
      <c r="N2" s="12"/>
      <c r="O2" s="12"/>
      <c r="P2" s="12"/>
      <c r="Q2" s="12"/>
    </row>
    <row r="3" spans="1:18" ht="30" customHeight="1" x14ac:dyDescent="0.4">
      <c r="A3" s="122" t="s">
        <v>901</v>
      </c>
      <c r="B3" s="122"/>
      <c r="C3" s="122"/>
      <c r="D3" s="122"/>
      <c r="E3" s="122"/>
      <c r="F3" s="122"/>
      <c r="G3" s="122"/>
      <c r="H3" s="122"/>
      <c r="I3" s="122"/>
      <c r="J3" s="122"/>
      <c r="K3" s="21"/>
      <c r="L3" s="21"/>
      <c r="M3" s="13"/>
      <c r="N3" s="13"/>
      <c r="O3" s="13"/>
      <c r="P3" s="13"/>
      <c r="Q3" s="13"/>
      <c r="R3" s="13"/>
    </row>
    <row r="4" spans="1:18" ht="30" customHeight="1" x14ac:dyDescent="0.3">
      <c r="A4" s="18"/>
      <c r="B4" s="18"/>
      <c r="C4" s="22"/>
      <c r="D4" s="23"/>
      <c r="E4" s="23"/>
      <c r="F4" s="23"/>
      <c r="G4" s="23"/>
      <c r="H4" s="23"/>
      <c r="I4" s="24"/>
      <c r="J4" s="25"/>
      <c r="K4" s="26"/>
      <c r="L4" s="26"/>
    </row>
    <row r="5" spans="1:18" ht="108.75" customHeight="1" x14ac:dyDescent="0.3">
      <c r="A5" s="51" t="s">
        <v>0</v>
      </c>
      <c r="B5" s="51" t="s">
        <v>14</v>
      </c>
      <c r="C5" s="27" t="s">
        <v>881</v>
      </c>
      <c r="D5" s="17" t="s">
        <v>903</v>
      </c>
      <c r="E5" s="17" t="s">
        <v>904</v>
      </c>
      <c r="F5" s="17" t="s">
        <v>23</v>
      </c>
      <c r="G5" s="17" t="s">
        <v>906</v>
      </c>
      <c r="H5" s="28" t="s">
        <v>882</v>
      </c>
      <c r="I5" s="28" t="s">
        <v>883</v>
      </c>
      <c r="J5" s="29"/>
      <c r="K5" s="29"/>
      <c r="L5" s="18"/>
    </row>
    <row r="6" spans="1:18" ht="30" customHeight="1" x14ac:dyDescent="0.3">
      <c r="A6" s="28"/>
      <c r="B6" s="28"/>
      <c r="C6" s="30" t="s">
        <v>900</v>
      </c>
      <c r="D6" s="30" t="s">
        <v>900</v>
      </c>
      <c r="E6" s="30" t="s">
        <v>900</v>
      </c>
      <c r="F6" s="30" t="s">
        <v>900</v>
      </c>
      <c r="G6" s="30" t="s">
        <v>900</v>
      </c>
      <c r="H6" s="30" t="s">
        <v>900</v>
      </c>
      <c r="I6" s="31" t="s">
        <v>900</v>
      </c>
      <c r="J6" s="32"/>
      <c r="K6" s="32"/>
      <c r="L6" s="18"/>
    </row>
    <row r="7" spans="1:18" ht="30" customHeight="1" x14ac:dyDescent="0.3">
      <c r="A7" s="33">
        <v>1</v>
      </c>
      <c r="B7" s="33" t="s">
        <v>884</v>
      </c>
      <c r="C7" s="14">
        <v>287713802793.74658</v>
      </c>
      <c r="D7" s="14">
        <v>9166320000</v>
      </c>
      <c r="E7" s="14">
        <v>924488851.16970003</v>
      </c>
      <c r="F7" s="14">
        <v>482034341.06150001</v>
      </c>
      <c r="G7" s="14">
        <v>0</v>
      </c>
      <c r="H7" s="14">
        <v>12683877198.178499</v>
      </c>
      <c r="I7" s="52">
        <f>SUM(C7:H7)</f>
        <v>310970523184.15631</v>
      </c>
      <c r="J7" s="34"/>
      <c r="K7" s="35"/>
      <c r="L7" s="18"/>
    </row>
    <row r="8" spans="1:18" ht="30" customHeight="1" x14ac:dyDescent="0.3">
      <c r="A8" s="33">
        <v>2</v>
      </c>
      <c r="B8" s="33" t="s">
        <v>885</v>
      </c>
      <c r="C8" s="14">
        <v>145932285699.48581</v>
      </c>
      <c r="D8" s="14">
        <v>4649280000</v>
      </c>
      <c r="E8" s="14">
        <v>468913099.90990001</v>
      </c>
      <c r="F8" s="14">
        <v>244494259.55129999</v>
      </c>
      <c r="G8" s="14">
        <v>0</v>
      </c>
      <c r="H8" s="14">
        <v>42279590660.595001</v>
      </c>
      <c r="I8" s="52">
        <f t="shared" ref="I8:I15" si="0">SUM(C8:H8)</f>
        <v>193574563719.54202</v>
      </c>
      <c r="J8" s="34"/>
      <c r="K8" s="35"/>
      <c r="L8" s="18"/>
    </row>
    <row r="9" spans="1:18" ht="30" customHeight="1" x14ac:dyDescent="0.3">
      <c r="A9" s="33">
        <v>3</v>
      </c>
      <c r="B9" s="33" t="s">
        <v>886</v>
      </c>
      <c r="C9" s="14">
        <v>112507675352.14841</v>
      </c>
      <c r="D9" s="14">
        <v>3584400000</v>
      </c>
      <c r="E9" s="14">
        <v>361512344.99040002</v>
      </c>
      <c r="F9" s="14">
        <v>188494825.85159999</v>
      </c>
      <c r="G9" s="14">
        <v>0</v>
      </c>
      <c r="H9" s="14">
        <v>29595713462.4165</v>
      </c>
      <c r="I9" s="52">
        <f t="shared" si="0"/>
        <v>146237795985.40689</v>
      </c>
      <c r="J9" s="34"/>
      <c r="K9" s="35"/>
      <c r="L9" s="18"/>
    </row>
    <row r="10" spans="1:18" ht="30" customHeight="1" x14ac:dyDescent="0.3">
      <c r="A10" s="33">
        <v>4</v>
      </c>
      <c r="B10" s="33" t="s">
        <v>887</v>
      </c>
      <c r="C10" s="14">
        <v>43426003862.260002</v>
      </c>
      <c r="D10" s="14">
        <v>2600000000</v>
      </c>
      <c r="E10" s="15">
        <v>0</v>
      </c>
      <c r="F10" s="14">
        <v>86610903.129999995</v>
      </c>
      <c r="G10" s="14">
        <v>2600000000</v>
      </c>
      <c r="H10" s="14">
        <v>0</v>
      </c>
      <c r="I10" s="52">
        <f t="shared" si="0"/>
        <v>48712614765.389999</v>
      </c>
      <c r="J10" s="34"/>
      <c r="K10" s="35"/>
      <c r="L10" s="18"/>
    </row>
    <row r="11" spans="1:18" ht="30" customHeight="1" x14ac:dyDescent="0.3">
      <c r="A11" s="33">
        <v>5</v>
      </c>
      <c r="B11" s="33" t="s">
        <v>888</v>
      </c>
      <c r="C11" s="14">
        <v>4827493942.96</v>
      </c>
      <c r="D11" s="15">
        <v>0</v>
      </c>
      <c r="E11" s="15">
        <v>0</v>
      </c>
      <c r="F11" s="14">
        <v>0</v>
      </c>
      <c r="G11" s="14">
        <v>0</v>
      </c>
      <c r="H11" s="14">
        <v>518093990.99000001</v>
      </c>
      <c r="I11" s="52">
        <f t="shared" si="0"/>
        <v>5345587933.9499998</v>
      </c>
      <c r="J11" s="34"/>
      <c r="K11" s="35"/>
      <c r="L11" s="18"/>
    </row>
    <row r="12" spans="1:18" ht="30" customHeight="1" x14ac:dyDescent="0.3">
      <c r="A12" s="33">
        <v>6</v>
      </c>
      <c r="B12" s="33" t="s">
        <v>897</v>
      </c>
      <c r="C12" s="14">
        <v>0</v>
      </c>
      <c r="D12" s="15">
        <v>0</v>
      </c>
      <c r="E12" s="15">
        <v>0</v>
      </c>
      <c r="F12" s="14">
        <v>0</v>
      </c>
      <c r="G12" s="14">
        <v>17400000000</v>
      </c>
      <c r="H12" s="14">
        <v>0</v>
      </c>
      <c r="I12" s="52">
        <f t="shared" si="0"/>
        <v>17400000000</v>
      </c>
      <c r="J12" s="34"/>
      <c r="K12" s="35"/>
      <c r="L12" s="18"/>
    </row>
    <row r="13" spans="1:18" ht="30" customHeight="1" x14ac:dyDescent="0.3">
      <c r="A13" s="33">
        <v>7</v>
      </c>
      <c r="B13" s="36" t="s">
        <v>898</v>
      </c>
      <c r="C13" s="14">
        <v>7988844813.4499998</v>
      </c>
      <c r="D13" s="15">
        <v>0</v>
      </c>
      <c r="E13" s="15">
        <v>0</v>
      </c>
      <c r="F13" s="14">
        <v>0</v>
      </c>
      <c r="G13" s="14">
        <v>0</v>
      </c>
      <c r="H13" s="14">
        <v>3005205230.73</v>
      </c>
      <c r="I13" s="52">
        <f t="shared" si="0"/>
        <v>10994050044.18</v>
      </c>
      <c r="J13" s="34"/>
      <c r="K13" s="35"/>
      <c r="L13" s="18"/>
    </row>
    <row r="14" spans="1:18" ht="30" customHeight="1" x14ac:dyDescent="0.3">
      <c r="A14" s="33">
        <v>8</v>
      </c>
      <c r="B14" s="33" t="s">
        <v>899</v>
      </c>
      <c r="C14" s="14">
        <v>3644727392.1999998</v>
      </c>
      <c r="D14" s="15">
        <v>0</v>
      </c>
      <c r="E14" s="15">
        <v>0</v>
      </c>
      <c r="F14" s="14">
        <v>0</v>
      </c>
      <c r="G14" s="14">
        <v>0</v>
      </c>
      <c r="H14" s="14">
        <v>0</v>
      </c>
      <c r="I14" s="52">
        <f t="shared" si="0"/>
        <v>3644727392.1999998</v>
      </c>
      <c r="J14" s="34"/>
      <c r="K14" s="35"/>
      <c r="L14" s="18"/>
    </row>
    <row r="15" spans="1:18" ht="30" customHeight="1" x14ac:dyDescent="0.3">
      <c r="A15" s="33">
        <v>9</v>
      </c>
      <c r="B15" s="36" t="s">
        <v>902</v>
      </c>
      <c r="C15" s="14">
        <v>4000000000</v>
      </c>
      <c r="D15" s="15">
        <v>0</v>
      </c>
      <c r="E15" s="15"/>
      <c r="F15" s="14"/>
      <c r="G15" s="14">
        <v>0</v>
      </c>
      <c r="H15" s="14">
        <v>0</v>
      </c>
      <c r="I15" s="52">
        <f t="shared" si="0"/>
        <v>4000000000</v>
      </c>
      <c r="J15" s="34"/>
      <c r="K15" s="35"/>
      <c r="L15" s="18"/>
    </row>
    <row r="16" spans="1:18" ht="30" customHeight="1" x14ac:dyDescent="0.3">
      <c r="A16" s="33"/>
      <c r="B16" s="33" t="s">
        <v>883</v>
      </c>
      <c r="C16" s="16">
        <f>SUM(C7:C15)</f>
        <v>610040833856.25073</v>
      </c>
      <c r="D16" s="16">
        <f t="shared" ref="D16:H16" si="1">SUM(D7:D15)</f>
        <v>20000000000</v>
      </c>
      <c r="E16" s="16">
        <f>SUM(E7:E15)</f>
        <v>1754914296.0700002</v>
      </c>
      <c r="F16" s="16">
        <f t="shared" si="1"/>
        <v>1001634329.5944</v>
      </c>
      <c r="G16" s="16">
        <f t="shared" si="1"/>
        <v>20000000000</v>
      </c>
      <c r="H16" s="16">
        <f t="shared" si="1"/>
        <v>88082480542.910004</v>
      </c>
      <c r="I16" s="16">
        <f>SUM(I7:I15)</f>
        <v>740879863024.8252</v>
      </c>
      <c r="J16" s="34"/>
      <c r="K16" s="34"/>
      <c r="L16" s="18"/>
    </row>
    <row r="17" spans="1:12" ht="30" customHeight="1" x14ac:dyDescent="0.3">
      <c r="A17" s="37"/>
      <c r="B17" s="38"/>
      <c r="C17" s="39"/>
      <c r="D17" s="40"/>
      <c r="E17" s="40"/>
      <c r="F17" s="40"/>
      <c r="G17" s="40"/>
      <c r="H17" s="40"/>
      <c r="I17" s="40"/>
      <c r="J17" s="40"/>
      <c r="K17" s="35"/>
      <c r="L17" s="35"/>
    </row>
    <row r="18" spans="1:12" ht="30" customHeight="1" x14ac:dyDescent="0.3">
      <c r="A18" s="37"/>
      <c r="B18" s="18"/>
      <c r="C18" s="40"/>
      <c r="D18" s="41"/>
      <c r="E18" s="41"/>
      <c r="F18" s="19"/>
      <c r="G18" s="19"/>
      <c r="H18" s="19"/>
      <c r="I18" s="40"/>
      <c r="J18" s="40"/>
      <c r="K18" s="40"/>
      <c r="L18" s="40"/>
    </row>
    <row r="19" spans="1:12" ht="30" customHeight="1" x14ac:dyDescent="0.3">
      <c r="A19" s="123" t="s">
        <v>905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ht="30" customHeight="1" x14ac:dyDescent="0.3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 ht="30" customHeight="1" x14ac:dyDescent="0.3">
      <c r="A21" s="28"/>
      <c r="B21" s="28">
        <v>1</v>
      </c>
      <c r="C21" s="28">
        <v>2</v>
      </c>
      <c r="D21" s="28">
        <v>3</v>
      </c>
      <c r="E21" s="28" t="s">
        <v>889</v>
      </c>
      <c r="F21" s="27">
        <v>5</v>
      </c>
      <c r="G21" s="27">
        <v>6</v>
      </c>
      <c r="H21" s="28">
        <v>7</v>
      </c>
      <c r="I21" s="27">
        <v>8</v>
      </c>
      <c r="J21" s="28" t="s">
        <v>907</v>
      </c>
      <c r="K21" s="29"/>
      <c r="L21" s="53"/>
    </row>
    <row r="22" spans="1:12" ht="110.25" customHeight="1" x14ac:dyDescent="0.3">
      <c r="A22" s="54" t="s">
        <v>0</v>
      </c>
      <c r="B22" s="54" t="s">
        <v>14</v>
      </c>
      <c r="C22" s="55" t="s">
        <v>5</v>
      </c>
      <c r="D22" s="54" t="s">
        <v>890</v>
      </c>
      <c r="E22" s="54" t="s">
        <v>12</v>
      </c>
      <c r="F22" s="17" t="s">
        <v>903</v>
      </c>
      <c r="G22" s="17" t="s">
        <v>904</v>
      </c>
      <c r="H22" s="17" t="s">
        <v>23</v>
      </c>
      <c r="I22" s="17" t="s">
        <v>882</v>
      </c>
      <c r="J22" s="54" t="s">
        <v>13</v>
      </c>
      <c r="K22" s="56"/>
      <c r="L22" s="57"/>
    </row>
    <row r="23" spans="1:12" ht="30" customHeight="1" x14ac:dyDescent="0.3">
      <c r="A23" s="58"/>
      <c r="B23" s="58"/>
      <c r="C23" s="30" t="s">
        <v>900</v>
      </c>
      <c r="D23" s="30" t="s">
        <v>900</v>
      </c>
      <c r="E23" s="30" t="s">
        <v>900</v>
      </c>
      <c r="F23" s="30" t="s">
        <v>900</v>
      </c>
      <c r="G23" s="30" t="s">
        <v>900</v>
      </c>
      <c r="H23" s="30" t="s">
        <v>900</v>
      </c>
      <c r="I23" s="30" t="s">
        <v>900</v>
      </c>
      <c r="J23" s="31" t="s">
        <v>900</v>
      </c>
      <c r="K23" s="32"/>
      <c r="L23" s="32"/>
    </row>
    <row r="24" spans="1:12" ht="30" customHeight="1" x14ac:dyDescent="0.3">
      <c r="A24" s="58">
        <v>1</v>
      </c>
      <c r="B24" s="59" t="s">
        <v>891</v>
      </c>
      <c r="C24" s="61">
        <v>264884575465.0097</v>
      </c>
      <c r="D24" s="117">
        <v>44441361755.110001</v>
      </c>
      <c r="E24" s="60">
        <f>C24-D24</f>
        <v>220443213709.89972</v>
      </c>
      <c r="F24" s="60">
        <v>8439000000</v>
      </c>
      <c r="G24" s="60">
        <v>851133433.59399998</v>
      </c>
      <c r="H24" s="60">
        <v>443786361.83530003</v>
      </c>
      <c r="I24" s="60">
        <v>11838285384.9666</v>
      </c>
      <c r="J24" s="61">
        <f>E24+F24+G24+H24+I24</f>
        <v>242015418890.29562</v>
      </c>
      <c r="K24" s="62"/>
      <c r="L24" s="63"/>
    </row>
    <row r="25" spans="1:12" ht="30" customHeight="1" x14ac:dyDescent="0.3">
      <c r="A25" s="58">
        <v>2</v>
      </c>
      <c r="B25" s="59" t="s">
        <v>892</v>
      </c>
      <c r="C25" s="14">
        <v>5461537638.4538002</v>
      </c>
      <c r="D25" s="60">
        <v>0</v>
      </c>
      <c r="E25" s="60">
        <f t="shared" ref="E25:E28" si="2">C25-D25</f>
        <v>5461537638.4538002</v>
      </c>
      <c r="F25" s="60">
        <v>174000000</v>
      </c>
      <c r="G25" s="60">
        <v>17549142.960700002</v>
      </c>
      <c r="H25" s="60">
        <v>9150234.2645999994</v>
      </c>
      <c r="I25" s="60">
        <v>0</v>
      </c>
      <c r="J25" s="61">
        <f t="shared" ref="J25:J28" si="3">E25+F25+G25+H25+I25</f>
        <v>5662237015.6791</v>
      </c>
      <c r="K25" s="62"/>
      <c r="L25" s="63"/>
    </row>
    <row r="26" spans="1:12" ht="30" customHeight="1" x14ac:dyDescent="0.3">
      <c r="A26" s="58">
        <v>3</v>
      </c>
      <c r="B26" s="59" t="s">
        <v>893</v>
      </c>
      <c r="C26" s="61">
        <v>2730768819.2269001</v>
      </c>
      <c r="D26" s="60">
        <v>0</v>
      </c>
      <c r="E26" s="60">
        <f t="shared" si="2"/>
        <v>2730768819.2269001</v>
      </c>
      <c r="F26" s="60">
        <v>87000000</v>
      </c>
      <c r="G26" s="60">
        <v>8774571.4803999998</v>
      </c>
      <c r="H26" s="60">
        <v>4575117.1322999997</v>
      </c>
      <c r="I26" s="60">
        <v>0</v>
      </c>
      <c r="J26" s="61">
        <f t="shared" si="3"/>
        <v>2831118507.8396001</v>
      </c>
      <c r="K26" s="62"/>
      <c r="L26" s="63"/>
    </row>
    <row r="27" spans="1:12" ht="30" customHeight="1" x14ac:dyDescent="0.3">
      <c r="A27" s="58">
        <v>4</v>
      </c>
      <c r="B27" s="59" t="s">
        <v>894</v>
      </c>
      <c r="C27" s="61">
        <v>9175383232.6023998</v>
      </c>
      <c r="D27" s="60">
        <v>0</v>
      </c>
      <c r="E27" s="60">
        <f t="shared" si="2"/>
        <v>9175383232.6023998</v>
      </c>
      <c r="F27" s="60">
        <v>292320000</v>
      </c>
      <c r="G27" s="60">
        <v>29482560.173999999</v>
      </c>
      <c r="H27" s="60">
        <v>15372393.5646</v>
      </c>
      <c r="I27" s="60">
        <v>0</v>
      </c>
      <c r="J27" s="61">
        <f t="shared" si="3"/>
        <v>9512558186.3409996</v>
      </c>
      <c r="K27" s="62"/>
      <c r="L27" s="63"/>
    </row>
    <row r="28" spans="1:12" ht="30" customHeight="1" x14ac:dyDescent="0.3">
      <c r="A28" s="58">
        <v>5</v>
      </c>
      <c r="B28" s="58" t="s">
        <v>895</v>
      </c>
      <c r="C28" s="14">
        <v>5461537638.4538002</v>
      </c>
      <c r="D28" s="60">
        <v>37085313.240000002</v>
      </c>
      <c r="E28" s="60">
        <f t="shared" si="2"/>
        <v>5424452325.2138004</v>
      </c>
      <c r="F28" s="60">
        <v>174000000</v>
      </c>
      <c r="G28" s="60">
        <v>17549142.960700002</v>
      </c>
      <c r="H28" s="60">
        <v>9150234.2645999994</v>
      </c>
      <c r="I28" s="60">
        <v>845591813.2119</v>
      </c>
      <c r="J28" s="61">
        <f t="shared" si="3"/>
        <v>6470743515.651</v>
      </c>
      <c r="K28" s="62"/>
      <c r="L28" s="63"/>
    </row>
    <row r="29" spans="1:12" ht="30" customHeight="1" x14ac:dyDescent="0.3">
      <c r="A29" s="58"/>
      <c r="B29" s="64" t="s">
        <v>896</v>
      </c>
      <c r="C29" s="66">
        <f>SUM(C24:C28)</f>
        <v>287713802793.74658</v>
      </c>
      <c r="D29" s="66">
        <f t="shared" ref="D29:I29" si="4">SUM(D24:D28)</f>
        <v>44478447068.349998</v>
      </c>
      <c r="E29" s="66">
        <f t="shared" si="4"/>
        <v>243235355725.39661</v>
      </c>
      <c r="F29" s="66">
        <f>SUM(F24:F28)</f>
        <v>9166320000</v>
      </c>
      <c r="G29" s="66">
        <f t="shared" si="4"/>
        <v>924488851.16980004</v>
      </c>
      <c r="H29" s="66">
        <f t="shared" si="4"/>
        <v>482034341.0614</v>
      </c>
      <c r="I29" s="66">
        <f t="shared" si="4"/>
        <v>12683877198.178501</v>
      </c>
      <c r="J29" s="66">
        <f>SUM(J24:J28)</f>
        <v>266492076115.80634</v>
      </c>
      <c r="K29" s="65"/>
      <c r="L29" s="65"/>
    </row>
    <row r="30" spans="1:12" x14ac:dyDescent="0.2">
      <c r="A30" s="18"/>
      <c r="B30" s="18"/>
      <c r="C30" s="18"/>
      <c r="D30" s="43"/>
      <c r="E30" s="43"/>
      <c r="F30" s="44"/>
      <c r="G30" s="44"/>
      <c r="H30" s="45"/>
      <c r="I30" s="45"/>
      <c r="J30" s="46"/>
      <c r="K30" s="47"/>
      <c r="L30" s="42"/>
    </row>
    <row r="31" spans="1:12" ht="23.25" x14ac:dyDescent="0.35">
      <c r="A31" s="48"/>
      <c r="B31" s="18"/>
      <c r="C31" s="18"/>
      <c r="D31" s="18"/>
      <c r="E31" s="43"/>
      <c r="F31" s="43"/>
      <c r="G31" s="43"/>
      <c r="H31" s="18"/>
      <c r="I31" s="49"/>
      <c r="J31" s="49"/>
      <c r="K31" s="18"/>
      <c r="L31" s="43"/>
    </row>
    <row r="32" spans="1:12" ht="20.25" x14ac:dyDescent="0.3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2">
      <c r="A33" s="18"/>
      <c r="B33" s="50"/>
      <c r="C33" s="50"/>
      <c r="D33" s="50"/>
      <c r="E33" s="50"/>
      <c r="F33" s="50"/>
      <c r="G33" s="50"/>
      <c r="H33" s="50"/>
      <c r="I33" s="18"/>
      <c r="J33" s="18"/>
      <c r="K33" s="18"/>
      <c r="L33" s="18"/>
    </row>
    <row r="34" spans="1:12" hidden="1" x14ac:dyDescent="0.2">
      <c r="A34" s="18"/>
      <c r="B34" s="50"/>
      <c r="C34" s="50"/>
      <c r="D34" s="50"/>
      <c r="E34" s="50"/>
      <c r="F34" s="50"/>
      <c r="G34" s="50"/>
      <c r="H34" s="50"/>
      <c r="I34" s="18"/>
      <c r="J34" s="18"/>
      <c r="K34" s="18"/>
      <c r="L34" s="18"/>
    </row>
    <row r="35" spans="1:12" x14ac:dyDescent="0.2">
      <c r="A35" s="18"/>
      <c r="B35" s="50"/>
      <c r="C35" s="50"/>
      <c r="D35" s="50"/>
      <c r="E35" s="50"/>
      <c r="F35" s="50"/>
      <c r="G35" s="50"/>
      <c r="H35" s="50"/>
      <c r="I35" s="18"/>
      <c r="J35" s="18"/>
      <c r="K35" s="18"/>
      <c r="L35" s="18"/>
    </row>
    <row r="36" spans="1:12" ht="20.25" x14ac:dyDescent="0.3">
      <c r="A36" s="18"/>
      <c r="B36" s="18"/>
      <c r="C36" s="120"/>
      <c r="D36" s="120"/>
      <c r="E36" s="120"/>
      <c r="F36" s="120"/>
      <c r="G36" s="120"/>
      <c r="H36" s="120"/>
      <c r="I36" s="120"/>
      <c r="J36" s="18"/>
      <c r="K36" s="18"/>
      <c r="L36" s="18"/>
    </row>
    <row r="37" spans="1:12" ht="20.25" x14ac:dyDescent="0.3">
      <c r="A37" s="18"/>
      <c r="B37" s="18"/>
      <c r="C37" s="125"/>
      <c r="D37" s="125"/>
      <c r="E37" s="125"/>
      <c r="F37" s="125"/>
      <c r="G37" s="125"/>
      <c r="H37" s="125"/>
      <c r="I37" s="125"/>
      <c r="J37" s="18"/>
      <c r="K37" s="18"/>
      <c r="L37" s="18"/>
    </row>
    <row r="38" spans="1:12" ht="20.25" x14ac:dyDescent="0.3">
      <c r="A38" s="18"/>
      <c r="B38" s="18"/>
      <c r="C38" s="120"/>
      <c r="D38" s="120"/>
      <c r="E38" s="120"/>
      <c r="F38" s="120"/>
      <c r="G38" s="120"/>
      <c r="H38" s="120"/>
      <c r="I38" s="120"/>
      <c r="J38" s="18"/>
      <c r="K38" s="18"/>
      <c r="L38" s="18"/>
    </row>
    <row r="39" spans="1:12" ht="20.25" x14ac:dyDescent="0.3">
      <c r="A39" s="18"/>
      <c r="B39" s="18"/>
      <c r="C39" s="120"/>
      <c r="D39" s="120"/>
      <c r="E39" s="120"/>
      <c r="F39" s="120"/>
      <c r="G39" s="120"/>
      <c r="H39" s="120"/>
      <c r="I39" s="120"/>
      <c r="J39" s="18"/>
      <c r="K39" s="18"/>
      <c r="L39" s="18"/>
    </row>
  </sheetData>
  <mergeCells count="8">
    <mergeCell ref="C38:I38"/>
    <mergeCell ref="C39:I39"/>
    <mergeCell ref="A1:L1"/>
    <mergeCell ref="A3:J3"/>
    <mergeCell ref="A19:L19"/>
    <mergeCell ref="A32:L32"/>
    <mergeCell ref="C36:I36"/>
    <mergeCell ref="C37:I37"/>
  </mergeCells>
  <pageMargins left="0.7" right="0.7" top="0.75" bottom="0.75" header="0.3" footer="0.3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53"/>
  <sheetViews>
    <sheetView zoomScale="80" zoomScaleNormal="80" workbookViewId="0">
      <pane xSplit="3" ySplit="9" topLeftCell="D70" activePane="bottomRight" state="frozen"/>
      <selection pane="topRight" activeCell="D1" sqref="D1"/>
      <selection pane="bottomLeft" activeCell="A10" sqref="A10"/>
      <selection pane="bottomRight" activeCell="A52" sqref="A52:XFD81"/>
    </sheetView>
  </sheetViews>
  <sheetFormatPr defaultRowHeight="12.75" x14ac:dyDescent="0.2"/>
  <cols>
    <col min="1" max="1" width="6.5703125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8.7109375" bestFit="1" customWidth="1"/>
    <col min="8" max="8" width="18.5703125" customWidth="1"/>
    <col min="9" max="9" width="19.42578125" customWidth="1"/>
    <col min="10" max="10" width="23.28515625" customWidth="1"/>
    <col min="11" max="12" width="19.5703125" customWidth="1"/>
    <col min="13" max="15" width="21" customWidth="1"/>
    <col min="16" max="16" width="22.140625" bestFit="1" customWidth="1"/>
    <col min="17" max="17" width="24.28515625" bestFit="1" customWidth="1"/>
    <col min="18" max="18" width="21" bestFit="1" customWidth="1"/>
    <col min="19" max="19" width="4.42578125" bestFit="1" customWidth="1"/>
  </cols>
  <sheetData>
    <row r="1" spans="1:19" ht="25.5" hidden="1" x14ac:dyDescent="0.3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25.5" x14ac:dyDescent="0.3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8" customHeight="1" x14ac:dyDescent="0.3">
      <c r="A3" s="18"/>
      <c r="B3" s="18"/>
      <c r="C3" s="18"/>
      <c r="D3" s="18"/>
      <c r="E3" s="18"/>
      <c r="F3" s="18"/>
      <c r="G3" s="18"/>
      <c r="H3" s="3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18.75" x14ac:dyDescent="0.3">
      <c r="A4" s="134" t="s">
        <v>908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8"/>
    </row>
    <row r="5" spans="1:19" ht="20.25" x14ac:dyDescent="0.3">
      <c r="A5" s="26"/>
      <c r="B5" s="26"/>
      <c r="C5" s="26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26"/>
    </row>
    <row r="6" spans="1:19" x14ac:dyDescent="0.2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 t="s">
        <v>6</v>
      </c>
      <c r="G6" s="75">
        <v>7</v>
      </c>
      <c r="H6" s="75">
        <v>8</v>
      </c>
      <c r="I6" s="75">
        <v>9</v>
      </c>
      <c r="J6" s="75" t="s">
        <v>7</v>
      </c>
      <c r="K6" s="75">
        <v>11</v>
      </c>
      <c r="L6" s="75">
        <v>12</v>
      </c>
      <c r="M6" s="75">
        <v>13</v>
      </c>
      <c r="N6" s="75">
        <v>14</v>
      </c>
      <c r="O6" s="75">
        <v>15</v>
      </c>
      <c r="P6" s="75">
        <v>16</v>
      </c>
      <c r="Q6" s="75" t="s">
        <v>916</v>
      </c>
      <c r="R6" s="75" t="s">
        <v>917</v>
      </c>
      <c r="S6" s="70"/>
    </row>
    <row r="7" spans="1:19" ht="12.75" customHeight="1" x14ac:dyDescent="0.25">
      <c r="A7" s="132" t="s">
        <v>0</v>
      </c>
      <c r="B7" s="132" t="s">
        <v>14</v>
      </c>
      <c r="C7" s="132" t="s">
        <v>1</v>
      </c>
      <c r="D7" s="132" t="s">
        <v>5</v>
      </c>
      <c r="E7" s="132" t="s">
        <v>21</v>
      </c>
      <c r="F7" s="132" t="s">
        <v>2</v>
      </c>
      <c r="G7" s="129" t="s">
        <v>18</v>
      </c>
      <c r="H7" s="130"/>
      <c r="I7" s="131"/>
      <c r="J7" s="132" t="s">
        <v>12</v>
      </c>
      <c r="K7" s="132" t="s">
        <v>909</v>
      </c>
      <c r="L7" s="132" t="s">
        <v>910</v>
      </c>
      <c r="M7" s="132" t="s">
        <v>878</v>
      </c>
      <c r="N7" s="132" t="s">
        <v>61</v>
      </c>
      <c r="O7" s="132" t="s">
        <v>880</v>
      </c>
      <c r="P7" s="132" t="s">
        <v>911</v>
      </c>
      <c r="Q7" s="132" t="s">
        <v>19</v>
      </c>
      <c r="R7" s="132" t="s">
        <v>13</v>
      </c>
      <c r="S7" s="132" t="s">
        <v>0</v>
      </c>
    </row>
    <row r="8" spans="1:19" ht="96.75" customHeight="1" x14ac:dyDescent="0.25">
      <c r="A8" s="133"/>
      <c r="B8" s="133"/>
      <c r="C8" s="133"/>
      <c r="D8" s="133"/>
      <c r="E8" s="133"/>
      <c r="F8" s="133"/>
      <c r="G8" s="76" t="s">
        <v>3</v>
      </c>
      <c r="H8" s="76" t="s">
        <v>11</v>
      </c>
      <c r="I8" s="76" t="s">
        <v>811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</row>
    <row r="9" spans="1:19" ht="16.5" x14ac:dyDescent="0.25">
      <c r="A9" s="1"/>
      <c r="B9" s="1"/>
      <c r="C9" s="1"/>
      <c r="D9" s="69" t="s">
        <v>900</v>
      </c>
      <c r="E9" s="69" t="s">
        <v>900</v>
      </c>
      <c r="F9" s="69" t="s">
        <v>900</v>
      </c>
      <c r="G9" s="69" t="s">
        <v>900</v>
      </c>
      <c r="H9" s="69" t="s">
        <v>900</v>
      </c>
      <c r="I9" s="69" t="s">
        <v>900</v>
      </c>
      <c r="J9" s="69" t="s">
        <v>900</v>
      </c>
      <c r="K9" s="69" t="s">
        <v>900</v>
      </c>
      <c r="L9" s="69" t="s">
        <v>900</v>
      </c>
      <c r="M9" s="69" t="s">
        <v>900</v>
      </c>
      <c r="N9" s="69" t="s">
        <v>900</v>
      </c>
      <c r="O9" s="69" t="s">
        <v>900</v>
      </c>
      <c r="P9" s="69" t="s">
        <v>900</v>
      </c>
      <c r="Q9" s="69" t="s">
        <v>900</v>
      </c>
      <c r="R9" s="69" t="s">
        <v>900</v>
      </c>
      <c r="S9" s="1"/>
    </row>
    <row r="10" spans="1:19" ht="18" customHeight="1" x14ac:dyDescent="0.25">
      <c r="A10" s="77">
        <v>1</v>
      </c>
      <c r="B10" s="78" t="s">
        <v>24</v>
      </c>
      <c r="C10" s="79">
        <v>17</v>
      </c>
      <c r="D10" s="80">
        <v>3603554855.5337</v>
      </c>
      <c r="E10" s="80">
        <f>535698955.7263+35715002.41</f>
        <v>571413958.13629997</v>
      </c>
      <c r="F10" s="81">
        <f>D10+E10</f>
        <v>4174968813.6700001</v>
      </c>
      <c r="G10" s="82">
        <v>49089114.18</v>
      </c>
      <c r="H10" s="82">
        <v>0</v>
      </c>
      <c r="I10" s="80">
        <v>808445592.38</v>
      </c>
      <c r="J10" s="83">
        <f>F10-G10-H10-I10</f>
        <v>3317434107.1100001</v>
      </c>
      <c r="K10" s="81">
        <v>150863029.74000001</v>
      </c>
      <c r="L10" s="81">
        <v>11579028.382300001</v>
      </c>
      <c r="M10" s="81">
        <v>7223948.0899999999</v>
      </c>
      <c r="N10" s="83">
        <v>863647422.99430001</v>
      </c>
      <c r="O10" s="81">
        <v>0</v>
      </c>
      <c r="P10" s="83">
        <f>N10-O10</f>
        <v>863647422.99430001</v>
      </c>
      <c r="Q10" s="84">
        <f>F10+K10+L10+M10+N10</f>
        <v>5208282242.8766003</v>
      </c>
      <c r="R10" s="85">
        <f>J10+K10+L10+M10+P10</f>
        <v>4350747536.3166008</v>
      </c>
      <c r="S10" s="77">
        <v>1</v>
      </c>
    </row>
    <row r="11" spans="1:19" ht="18" customHeight="1" x14ac:dyDescent="0.25">
      <c r="A11" s="77">
        <v>2</v>
      </c>
      <c r="B11" s="78" t="s">
        <v>25</v>
      </c>
      <c r="C11" s="86">
        <v>21</v>
      </c>
      <c r="D11" s="80">
        <v>3833562675.9898</v>
      </c>
      <c r="E11" s="80">
        <v>0</v>
      </c>
      <c r="F11" s="81">
        <f t="shared" ref="F11:F45" si="0">D11+E11</f>
        <v>3833562675.9898</v>
      </c>
      <c r="G11" s="82">
        <v>47880996.670000002</v>
      </c>
      <c r="H11" s="82">
        <v>0</v>
      </c>
      <c r="I11" s="80">
        <v>646968423.45000005</v>
      </c>
      <c r="J11" s="83">
        <f t="shared" ref="J11:J45" si="1">F11-G11-H11-I11</f>
        <v>3138713255.8697996</v>
      </c>
      <c r="K11" s="81">
        <v>122134085.63</v>
      </c>
      <c r="L11" s="81">
        <v>12318094.995100001</v>
      </c>
      <c r="M11" s="81">
        <v>6422732.7300000004</v>
      </c>
      <c r="N11" s="83">
        <v>886882255.44140005</v>
      </c>
      <c r="O11" s="81">
        <v>0</v>
      </c>
      <c r="P11" s="83">
        <f t="shared" ref="P11:P45" si="2">N11-O11</f>
        <v>886882255.44140005</v>
      </c>
      <c r="Q11" s="84">
        <f t="shared" ref="Q11:Q45" si="3">F11+K11+L11+M11+N11</f>
        <v>4861319844.7863007</v>
      </c>
      <c r="R11" s="85">
        <f t="shared" ref="R11:R45" si="4">J11+K11+L11+M11+P11</f>
        <v>4166470424.6662998</v>
      </c>
      <c r="S11" s="77">
        <v>2</v>
      </c>
    </row>
    <row r="12" spans="1:19" ht="18" customHeight="1" x14ac:dyDescent="0.25">
      <c r="A12" s="77">
        <v>3</v>
      </c>
      <c r="B12" s="78" t="s">
        <v>26</v>
      </c>
      <c r="C12" s="86">
        <v>31</v>
      </c>
      <c r="D12" s="80">
        <v>3869187672.6620998</v>
      </c>
      <c r="E12" s="80">
        <f>9169948004.3012+577895093.54</f>
        <v>9747843097.8412018</v>
      </c>
      <c r="F12" s="81">
        <f t="shared" si="0"/>
        <v>13617030770.503302</v>
      </c>
      <c r="G12" s="82">
        <v>49992746.219999999</v>
      </c>
      <c r="H12" s="82">
        <v>0</v>
      </c>
      <c r="I12" s="80">
        <v>1277581302.7</v>
      </c>
      <c r="J12" s="83">
        <f t="shared" si="1"/>
        <v>12289456721.583302</v>
      </c>
      <c r="K12" s="81">
        <v>725803468.09000003</v>
      </c>
      <c r="L12" s="81">
        <v>12432566.083799999</v>
      </c>
      <c r="M12" s="81">
        <v>25736022.440000001</v>
      </c>
      <c r="N12" s="83">
        <v>1007679942.0857</v>
      </c>
      <c r="O12" s="81">
        <v>0</v>
      </c>
      <c r="P12" s="83">
        <f t="shared" si="2"/>
        <v>1007679942.0857</v>
      </c>
      <c r="Q12" s="84">
        <f t="shared" si="3"/>
        <v>15388682769.202801</v>
      </c>
      <c r="R12" s="85">
        <f t="shared" si="4"/>
        <v>14061108720.282803</v>
      </c>
      <c r="S12" s="77">
        <v>3</v>
      </c>
    </row>
    <row r="13" spans="1:19" ht="18" customHeight="1" x14ac:dyDescent="0.25">
      <c r="A13" s="77">
        <v>4</v>
      </c>
      <c r="B13" s="78" t="s">
        <v>27</v>
      </c>
      <c r="C13" s="86">
        <v>21</v>
      </c>
      <c r="D13" s="80">
        <v>3826380947.6377001</v>
      </c>
      <c r="E13" s="80">
        <v>0</v>
      </c>
      <c r="F13" s="81">
        <f t="shared" si="0"/>
        <v>3826380947.6377001</v>
      </c>
      <c r="G13" s="82">
        <v>48797314.899999999</v>
      </c>
      <c r="H13" s="82">
        <v>0</v>
      </c>
      <c r="I13" s="80">
        <v>315214365.33999997</v>
      </c>
      <c r="J13" s="83">
        <f t="shared" si="1"/>
        <v>3462369267.3976998</v>
      </c>
      <c r="K13" s="81">
        <v>121905281.8</v>
      </c>
      <c r="L13" s="81">
        <v>12295018.4943</v>
      </c>
      <c r="M13" s="81">
        <v>6410700.5</v>
      </c>
      <c r="N13" s="83">
        <v>1019246268.9503</v>
      </c>
      <c r="O13" s="81">
        <v>0</v>
      </c>
      <c r="P13" s="83">
        <f t="shared" si="2"/>
        <v>1019246268.9503</v>
      </c>
      <c r="Q13" s="84">
        <f t="shared" si="3"/>
        <v>4986238217.3823004</v>
      </c>
      <c r="R13" s="85">
        <f t="shared" si="4"/>
        <v>4622226537.1422997</v>
      </c>
      <c r="S13" s="77">
        <v>4</v>
      </c>
    </row>
    <row r="14" spans="1:19" ht="18" customHeight="1" x14ac:dyDescent="0.25">
      <c r="A14" s="77">
        <v>5</v>
      </c>
      <c r="B14" s="78" t="s">
        <v>28</v>
      </c>
      <c r="C14" s="86">
        <v>20</v>
      </c>
      <c r="D14" s="80">
        <v>4603264478.8081999</v>
      </c>
      <c r="E14" s="80">
        <v>0</v>
      </c>
      <c r="F14" s="81">
        <f t="shared" si="0"/>
        <v>4603264478.8081999</v>
      </c>
      <c r="G14" s="82">
        <v>122545636.01000001</v>
      </c>
      <c r="H14" s="82">
        <v>201255000</v>
      </c>
      <c r="I14" s="80">
        <v>969225455.39999998</v>
      </c>
      <c r="J14" s="83">
        <f t="shared" si="1"/>
        <v>3310238387.3981996</v>
      </c>
      <c r="K14" s="81">
        <v>146656138.31</v>
      </c>
      <c r="L14" s="81">
        <v>14791319.1801</v>
      </c>
      <c r="M14" s="81">
        <v>7712287.4800000004</v>
      </c>
      <c r="N14" s="83">
        <v>1119619881.4653001</v>
      </c>
      <c r="O14" s="81">
        <v>0</v>
      </c>
      <c r="P14" s="83">
        <f t="shared" si="2"/>
        <v>1119619881.4653001</v>
      </c>
      <c r="Q14" s="84">
        <f t="shared" si="3"/>
        <v>5892044105.2436008</v>
      </c>
      <c r="R14" s="85">
        <f t="shared" si="4"/>
        <v>4599018013.8335991</v>
      </c>
      <c r="S14" s="77">
        <v>5</v>
      </c>
    </row>
    <row r="15" spans="1:19" ht="18" customHeight="1" x14ac:dyDescent="0.25">
      <c r="A15" s="77">
        <v>6</v>
      </c>
      <c r="B15" s="78" t="s">
        <v>29</v>
      </c>
      <c r="C15" s="86">
        <v>8</v>
      </c>
      <c r="D15" s="80">
        <v>3405107318.1178999</v>
      </c>
      <c r="E15" s="80">
        <f>8878293489.6143+496632501.76</f>
        <v>9374925991.3743</v>
      </c>
      <c r="F15" s="81">
        <f t="shared" si="0"/>
        <v>12780033309.492199</v>
      </c>
      <c r="G15" s="82">
        <v>37128394.560000002</v>
      </c>
      <c r="H15" s="82">
        <v>0</v>
      </c>
      <c r="I15" s="80">
        <v>1317179782.48</v>
      </c>
      <c r="J15" s="83">
        <f t="shared" si="1"/>
        <v>11425725132.4522</v>
      </c>
      <c r="K15" s="81">
        <v>579824857.95000005</v>
      </c>
      <c r="L15" s="81">
        <v>10941372.023399999</v>
      </c>
      <c r="M15" s="81">
        <v>22247583.16</v>
      </c>
      <c r="N15" s="83">
        <v>774570434.86960006</v>
      </c>
      <c r="O15" s="81">
        <v>0</v>
      </c>
      <c r="P15" s="83">
        <f t="shared" si="2"/>
        <v>774570434.86960006</v>
      </c>
      <c r="Q15" s="84">
        <f t="shared" si="3"/>
        <v>14167617557.495199</v>
      </c>
      <c r="R15" s="85">
        <f t="shared" si="4"/>
        <v>12813309380.4552</v>
      </c>
      <c r="S15" s="77">
        <v>6</v>
      </c>
    </row>
    <row r="16" spans="1:19" ht="18" customHeight="1" x14ac:dyDescent="0.25">
      <c r="A16" s="77">
        <v>7</v>
      </c>
      <c r="B16" s="78" t="s">
        <v>30</v>
      </c>
      <c r="C16" s="86">
        <v>23</v>
      </c>
      <c r="D16" s="80">
        <v>4315858022.4614</v>
      </c>
      <c r="E16" s="80">
        <v>0</v>
      </c>
      <c r="F16" s="81">
        <f t="shared" si="0"/>
        <v>4315858022.4614</v>
      </c>
      <c r="G16" s="82">
        <v>25850279.32</v>
      </c>
      <c r="H16" s="82">
        <v>103855987.23</v>
      </c>
      <c r="I16" s="80">
        <v>590723416.17999995</v>
      </c>
      <c r="J16" s="83">
        <f t="shared" si="1"/>
        <v>3595428339.7314</v>
      </c>
      <c r="K16" s="81">
        <v>137499610.11000001</v>
      </c>
      <c r="L16" s="81">
        <v>13867817.901900001</v>
      </c>
      <c r="M16" s="81">
        <v>7230768.0700000003</v>
      </c>
      <c r="N16" s="83">
        <v>981667002.48880005</v>
      </c>
      <c r="O16" s="81">
        <v>0</v>
      </c>
      <c r="P16" s="83">
        <f t="shared" si="2"/>
        <v>981667002.48880005</v>
      </c>
      <c r="Q16" s="84">
        <f t="shared" si="3"/>
        <v>5456123221.0320997</v>
      </c>
      <c r="R16" s="85">
        <f t="shared" si="4"/>
        <v>4735693538.3021002</v>
      </c>
      <c r="S16" s="77">
        <v>7</v>
      </c>
    </row>
    <row r="17" spans="1:19" ht="18" customHeight="1" x14ac:dyDescent="0.25">
      <c r="A17" s="77">
        <v>8</v>
      </c>
      <c r="B17" s="78" t="s">
        <v>31</v>
      </c>
      <c r="C17" s="86">
        <v>27</v>
      </c>
      <c r="D17" s="80">
        <v>4781352165.9434996</v>
      </c>
      <c r="E17" s="80">
        <v>0</v>
      </c>
      <c r="F17" s="81">
        <f t="shared" si="0"/>
        <v>4781352165.9434996</v>
      </c>
      <c r="G17" s="82">
        <v>16982764.75</v>
      </c>
      <c r="H17" s="82">
        <v>0</v>
      </c>
      <c r="I17" s="80">
        <v>548312835.00999999</v>
      </c>
      <c r="J17" s="83">
        <f t="shared" si="1"/>
        <v>4216056566.1834993</v>
      </c>
      <c r="K17" s="81">
        <v>152329862.38</v>
      </c>
      <c r="L17" s="81">
        <v>15363554.782600001</v>
      </c>
      <c r="M17" s="81">
        <v>8010654.75</v>
      </c>
      <c r="N17" s="83">
        <v>989719036.01820004</v>
      </c>
      <c r="O17" s="81">
        <v>0</v>
      </c>
      <c r="P17" s="83">
        <f t="shared" si="2"/>
        <v>989719036.01820004</v>
      </c>
      <c r="Q17" s="84">
        <f t="shared" si="3"/>
        <v>5946775273.8743</v>
      </c>
      <c r="R17" s="85">
        <f t="shared" si="4"/>
        <v>5381479674.1142998</v>
      </c>
      <c r="S17" s="77">
        <v>8</v>
      </c>
    </row>
    <row r="18" spans="1:19" ht="18" customHeight="1" x14ac:dyDescent="0.25">
      <c r="A18" s="77">
        <v>9</v>
      </c>
      <c r="B18" s="78" t="s">
        <v>32</v>
      </c>
      <c r="C18" s="86">
        <v>18</v>
      </c>
      <c r="D18" s="80">
        <v>3869847529.2179999</v>
      </c>
      <c r="E18" s="80">
        <v>0</v>
      </c>
      <c r="F18" s="81">
        <f t="shared" si="0"/>
        <v>3869847529.2179999</v>
      </c>
      <c r="G18" s="82">
        <v>114172380.52</v>
      </c>
      <c r="H18" s="82">
        <v>633134951.91999996</v>
      </c>
      <c r="I18" s="80">
        <v>976210036.50999999</v>
      </c>
      <c r="J18" s="83">
        <f t="shared" si="1"/>
        <v>2146330160.2679999</v>
      </c>
      <c r="K18" s="81">
        <v>123290090.56999999</v>
      </c>
      <c r="L18" s="81">
        <v>12434686.3506</v>
      </c>
      <c r="M18" s="81">
        <v>6483524.2000000002</v>
      </c>
      <c r="N18" s="83">
        <v>864587698.08319998</v>
      </c>
      <c r="O18" s="81">
        <v>0</v>
      </c>
      <c r="P18" s="83">
        <f t="shared" si="2"/>
        <v>864587698.08319998</v>
      </c>
      <c r="Q18" s="84">
        <f t="shared" si="3"/>
        <v>4876643528.4217997</v>
      </c>
      <c r="R18" s="85">
        <f t="shared" si="4"/>
        <v>3153126159.4717994</v>
      </c>
      <c r="S18" s="77">
        <v>9</v>
      </c>
    </row>
    <row r="19" spans="1:19" ht="18" customHeight="1" x14ac:dyDescent="0.25">
      <c r="A19" s="77">
        <v>10</v>
      </c>
      <c r="B19" s="78" t="s">
        <v>33</v>
      </c>
      <c r="C19" s="86">
        <v>25</v>
      </c>
      <c r="D19" s="80">
        <v>3907466198.7330999</v>
      </c>
      <c r="E19" s="80">
        <f>13062376461.2991+816647520.46</f>
        <v>13879023981.759102</v>
      </c>
      <c r="F19" s="81">
        <f t="shared" si="0"/>
        <v>17786490180.492203</v>
      </c>
      <c r="G19" s="82">
        <v>27218783.030000001</v>
      </c>
      <c r="H19" s="82">
        <v>0</v>
      </c>
      <c r="I19" s="80">
        <v>1458673430.6300001</v>
      </c>
      <c r="J19" s="83">
        <f t="shared" si="1"/>
        <v>16300597966.832203</v>
      </c>
      <c r="K19" s="81">
        <v>977896989.76999998</v>
      </c>
      <c r="L19" s="81">
        <v>12555563.556500001</v>
      </c>
      <c r="M19" s="81">
        <v>33751035.009999998</v>
      </c>
      <c r="N19" s="83">
        <v>994796610.68799996</v>
      </c>
      <c r="O19" s="81">
        <v>0</v>
      </c>
      <c r="P19" s="83">
        <f t="shared" si="2"/>
        <v>994796610.68799996</v>
      </c>
      <c r="Q19" s="84">
        <f t="shared" si="3"/>
        <v>19805490379.516701</v>
      </c>
      <c r="R19" s="85">
        <f t="shared" si="4"/>
        <v>18319598165.856701</v>
      </c>
      <c r="S19" s="77">
        <v>10</v>
      </c>
    </row>
    <row r="20" spans="1:19" ht="18" customHeight="1" x14ac:dyDescent="0.25">
      <c r="A20" s="77">
        <v>11</v>
      </c>
      <c r="B20" s="78" t="s">
        <v>34</v>
      </c>
      <c r="C20" s="86">
        <v>13</v>
      </c>
      <c r="D20" s="80">
        <v>3442914496.8092999</v>
      </c>
      <c r="E20" s="80">
        <v>0</v>
      </c>
      <c r="F20" s="81">
        <f t="shared" si="0"/>
        <v>3442914496.8092999</v>
      </c>
      <c r="G20" s="82">
        <v>43683865.479999997</v>
      </c>
      <c r="H20" s="82">
        <v>0</v>
      </c>
      <c r="I20" s="80">
        <v>497759249.86809999</v>
      </c>
      <c r="J20" s="83">
        <f t="shared" si="1"/>
        <v>2901471381.4611998</v>
      </c>
      <c r="K20" s="81">
        <v>109688362.89</v>
      </c>
      <c r="L20" s="81">
        <v>11062854.951400001</v>
      </c>
      <c r="M20" s="81">
        <v>5768242.6200000001</v>
      </c>
      <c r="N20" s="83">
        <v>825786961.30069995</v>
      </c>
      <c r="O20" s="81">
        <v>0</v>
      </c>
      <c r="P20" s="83">
        <f t="shared" si="2"/>
        <v>825786961.30069995</v>
      </c>
      <c r="Q20" s="84">
        <f t="shared" si="3"/>
        <v>4395220918.5713997</v>
      </c>
      <c r="R20" s="85">
        <f t="shared" si="4"/>
        <v>3853777803.223299</v>
      </c>
      <c r="S20" s="77">
        <v>11</v>
      </c>
    </row>
    <row r="21" spans="1:19" ht="18" customHeight="1" x14ac:dyDescent="0.25">
      <c r="A21" s="77">
        <v>12</v>
      </c>
      <c r="B21" s="78" t="s">
        <v>35</v>
      </c>
      <c r="C21" s="86">
        <v>18</v>
      </c>
      <c r="D21" s="80">
        <v>3598397443.0426002</v>
      </c>
      <c r="E21" s="80">
        <f>1570307931.3283+80658660.65</f>
        <v>1650966591.9783001</v>
      </c>
      <c r="F21" s="81">
        <f t="shared" si="0"/>
        <v>5249364035.0209007</v>
      </c>
      <c r="G21" s="82">
        <v>78949802.439999998</v>
      </c>
      <c r="H21" s="82">
        <v>0</v>
      </c>
      <c r="I21" s="80">
        <v>740418080.38</v>
      </c>
      <c r="J21" s="83">
        <f t="shared" si="1"/>
        <v>4429996152.200901</v>
      </c>
      <c r="K21" s="81">
        <v>197849718.91</v>
      </c>
      <c r="L21" s="81">
        <v>11562456.4615</v>
      </c>
      <c r="M21" s="81">
        <v>8713676.0099999998</v>
      </c>
      <c r="N21" s="83">
        <v>952185637.07360005</v>
      </c>
      <c r="O21" s="81">
        <v>0</v>
      </c>
      <c r="P21" s="83">
        <f t="shared" si="2"/>
        <v>952185637.07360005</v>
      </c>
      <c r="Q21" s="84">
        <f t="shared" si="3"/>
        <v>6419675523.4760008</v>
      </c>
      <c r="R21" s="85">
        <f t="shared" si="4"/>
        <v>5600307640.6560011</v>
      </c>
      <c r="S21" s="77">
        <v>12</v>
      </c>
    </row>
    <row r="22" spans="1:19" ht="18" customHeight="1" x14ac:dyDescent="0.25">
      <c r="A22" s="77">
        <v>13</v>
      </c>
      <c r="B22" s="78" t="s">
        <v>36</v>
      </c>
      <c r="C22" s="86">
        <v>16</v>
      </c>
      <c r="D22" s="80">
        <v>3440971680.2231002</v>
      </c>
      <c r="E22" s="80">
        <v>0</v>
      </c>
      <c r="F22" s="81">
        <f t="shared" si="0"/>
        <v>3440971680.2231002</v>
      </c>
      <c r="G22" s="82">
        <v>86493536.700000003</v>
      </c>
      <c r="H22" s="82">
        <v>102458000.01000001</v>
      </c>
      <c r="I22" s="80">
        <v>649773584.14999998</v>
      </c>
      <c r="J22" s="83">
        <f t="shared" si="1"/>
        <v>2602246559.3631001</v>
      </c>
      <c r="K22" s="81">
        <v>109626466.39</v>
      </c>
      <c r="L22" s="81">
        <v>11056612.2468</v>
      </c>
      <c r="M22" s="81">
        <v>5764987.6399999997</v>
      </c>
      <c r="N22" s="83">
        <v>817946393.00820005</v>
      </c>
      <c r="O22" s="81">
        <v>0</v>
      </c>
      <c r="P22" s="83">
        <f t="shared" si="2"/>
        <v>817946393.00820005</v>
      </c>
      <c r="Q22" s="84">
        <f t="shared" si="3"/>
        <v>4385366139.5080996</v>
      </c>
      <c r="R22" s="85">
        <f t="shared" si="4"/>
        <v>3546641018.6480999</v>
      </c>
      <c r="S22" s="77">
        <v>13</v>
      </c>
    </row>
    <row r="23" spans="1:19" ht="18" customHeight="1" x14ac:dyDescent="0.25">
      <c r="A23" s="77">
        <v>14</v>
      </c>
      <c r="B23" s="78" t="s">
        <v>37</v>
      </c>
      <c r="C23" s="86">
        <v>17</v>
      </c>
      <c r="D23" s="80">
        <v>3870181523.1879001</v>
      </c>
      <c r="E23" s="80">
        <v>0</v>
      </c>
      <c r="F23" s="81">
        <f t="shared" si="0"/>
        <v>3870181523.1879001</v>
      </c>
      <c r="G23" s="82">
        <v>66510511.539999999</v>
      </c>
      <c r="H23" s="82">
        <v>0</v>
      </c>
      <c r="I23" s="80">
        <v>431710148.63999999</v>
      </c>
      <c r="J23" s="83">
        <f t="shared" si="1"/>
        <v>3371960863.0079002</v>
      </c>
      <c r="K23" s="81">
        <v>123300731.33</v>
      </c>
      <c r="L23" s="81">
        <v>12435759.548</v>
      </c>
      <c r="M23" s="81">
        <v>6484083.7699999996</v>
      </c>
      <c r="N23" s="83">
        <v>1023221933.2322</v>
      </c>
      <c r="O23" s="81">
        <v>0</v>
      </c>
      <c r="P23" s="83">
        <f t="shared" si="2"/>
        <v>1023221933.2322</v>
      </c>
      <c r="Q23" s="84">
        <f t="shared" si="3"/>
        <v>5035624031.0681</v>
      </c>
      <c r="R23" s="85">
        <f t="shared" si="4"/>
        <v>4537403370.8880997</v>
      </c>
      <c r="S23" s="77">
        <v>14</v>
      </c>
    </row>
    <row r="24" spans="1:19" ht="18" customHeight="1" x14ac:dyDescent="0.25">
      <c r="A24" s="77">
        <v>15</v>
      </c>
      <c r="B24" s="78" t="s">
        <v>38</v>
      </c>
      <c r="C24" s="86">
        <v>11</v>
      </c>
      <c r="D24" s="80">
        <v>3624850042.5502</v>
      </c>
      <c r="E24" s="80">
        <v>0</v>
      </c>
      <c r="F24" s="81">
        <f t="shared" si="0"/>
        <v>3624850042.5502</v>
      </c>
      <c r="G24" s="82">
        <v>33506010.780000001</v>
      </c>
      <c r="H24" s="82">
        <v>533792423.91000003</v>
      </c>
      <c r="I24" s="80">
        <v>470530989.04000002</v>
      </c>
      <c r="J24" s="83">
        <f t="shared" si="1"/>
        <v>2587020618.8202</v>
      </c>
      <c r="K24" s="81">
        <v>115484676.51000001</v>
      </c>
      <c r="L24" s="81">
        <v>11647454.584899999</v>
      </c>
      <c r="M24" s="81">
        <v>6073056.5700000003</v>
      </c>
      <c r="N24" s="83">
        <v>826962630.02429998</v>
      </c>
      <c r="O24" s="81">
        <v>0</v>
      </c>
      <c r="P24" s="83">
        <f t="shared" si="2"/>
        <v>826962630.02429998</v>
      </c>
      <c r="Q24" s="84">
        <f t="shared" si="3"/>
        <v>4585017860.2393999</v>
      </c>
      <c r="R24" s="85">
        <f t="shared" si="4"/>
        <v>3547188436.5094004</v>
      </c>
      <c r="S24" s="77">
        <v>15</v>
      </c>
    </row>
    <row r="25" spans="1:19" ht="18" customHeight="1" x14ac:dyDescent="0.25">
      <c r="A25" s="77">
        <v>16</v>
      </c>
      <c r="B25" s="78" t="s">
        <v>39</v>
      </c>
      <c r="C25" s="86">
        <v>27</v>
      </c>
      <c r="D25" s="80">
        <v>4001197891.9626002</v>
      </c>
      <c r="E25" s="80">
        <f>737198697.0607+46501451.93</f>
        <v>783700148.99070001</v>
      </c>
      <c r="F25" s="81">
        <f t="shared" si="0"/>
        <v>4784898040.9533005</v>
      </c>
      <c r="G25" s="82">
        <v>52497971.649999999</v>
      </c>
      <c r="H25" s="82">
        <v>0</v>
      </c>
      <c r="I25" s="80">
        <v>1081074546.03</v>
      </c>
      <c r="J25" s="83">
        <f t="shared" si="1"/>
        <v>3651325523.2733011</v>
      </c>
      <c r="K25" s="81">
        <v>168034802.75999999</v>
      </c>
      <c r="L25" s="81">
        <v>12856744.468</v>
      </c>
      <c r="M25" s="81">
        <v>8253923.1500000004</v>
      </c>
      <c r="N25" s="83">
        <v>969446040.81159997</v>
      </c>
      <c r="O25" s="81">
        <v>0</v>
      </c>
      <c r="P25" s="83">
        <f t="shared" si="2"/>
        <v>969446040.81159997</v>
      </c>
      <c r="Q25" s="84">
        <f t="shared" si="3"/>
        <v>5943489552.1429005</v>
      </c>
      <c r="R25" s="85">
        <f t="shared" si="4"/>
        <v>4809917034.4629011</v>
      </c>
      <c r="S25" s="77">
        <v>16</v>
      </c>
    </row>
    <row r="26" spans="1:19" ht="18" customHeight="1" x14ac:dyDescent="0.25">
      <c r="A26" s="77">
        <v>17</v>
      </c>
      <c r="B26" s="78" t="s">
        <v>40</v>
      </c>
      <c r="C26" s="86">
        <v>27</v>
      </c>
      <c r="D26" s="80">
        <v>4303659500.7646999</v>
      </c>
      <c r="E26" s="80">
        <v>0</v>
      </c>
      <c r="F26" s="81">
        <f t="shared" si="0"/>
        <v>4303659500.7646999</v>
      </c>
      <c r="G26" s="82">
        <v>28348661.27</v>
      </c>
      <c r="H26" s="82">
        <v>0</v>
      </c>
      <c r="I26" s="80">
        <v>388465381.70999998</v>
      </c>
      <c r="J26" s="83">
        <f t="shared" si="1"/>
        <v>3886845457.7846999</v>
      </c>
      <c r="K26" s="81">
        <v>137110975.46000001</v>
      </c>
      <c r="L26" s="81">
        <v>13828621.3211</v>
      </c>
      <c r="M26" s="81">
        <v>7210330.7199999997</v>
      </c>
      <c r="N26" s="83">
        <v>1029680060.0948</v>
      </c>
      <c r="O26" s="81">
        <v>0</v>
      </c>
      <c r="P26" s="83">
        <f t="shared" si="2"/>
        <v>1029680060.0948</v>
      </c>
      <c r="Q26" s="84">
        <f t="shared" si="3"/>
        <v>5491489488.3606005</v>
      </c>
      <c r="R26" s="85">
        <f t="shared" si="4"/>
        <v>5074675445.3806</v>
      </c>
      <c r="S26" s="77">
        <v>17</v>
      </c>
    </row>
    <row r="27" spans="1:19" ht="18" customHeight="1" x14ac:dyDescent="0.25">
      <c r="A27" s="77">
        <v>18</v>
      </c>
      <c r="B27" s="78" t="s">
        <v>41</v>
      </c>
      <c r="C27" s="86">
        <v>23</v>
      </c>
      <c r="D27" s="80">
        <v>5042237665.6822996</v>
      </c>
      <c r="E27" s="80">
        <v>0</v>
      </c>
      <c r="F27" s="81">
        <f t="shared" si="0"/>
        <v>5042237665.6822996</v>
      </c>
      <c r="G27" s="82">
        <v>212722827.41999999</v>
      </c>
      <c r="H27" s="82">
        <v>0</v>
      </c>
      <c r="I27" s="80">
        <v>428496706.51999998</v>
      </c>
      <c r="J27" s="83">
        <f t="shared" si="1"/>
        <v>4401018131.7423</v>
      </c>
      <c r="K27" s="81">
        <v>160641455.19</v>
      </c>
      <c r="L27" s="81">
        <v>16201838.2907</v>
      </c>
      <c r="M27" s="81">
        <v>8447741.0800000001</v>
      </c>
      <c r="N27" s="83">
        <v>1199410074.3982</v>
      </c>
      <c r="O27" s="81">
        <v>0</v>
      </c>
      <c r="P27" s="83">
        <f t="shared" si="2"/>
        <v>1199410074.3982</v>
      </c>
      <c r="Q27" s="84">
        <f t="shared" si="3"/>
        <v>6426938774.6411991</v>
      </c>
      <c r="R27" s="85">
        <f t="shared" si="4"/>
        <v>5785719240.7011995</v>
      </c>
      <c r="S27" s="77">
        <v>18</v>
      </c>
    </row>
    <row r="28" spans="1:19" ht="18" customHeight="1" x14ac:dyDescent="0.25">
      <c r="A28" s="77">
        <v>19</v>
      </c>
      <c r="B28" s="78" t="s">
        <v>42</v>
      </c>
      <c r="C28" s="86">
        <v>44</v>
      </c>
      <c r="D28" s="80">
        <v>6104190046.0123997</v>
      </c>
      <c r="E28" s="80">
        <v>0</v>
      </c>
      <c r="F28" s="81">
        <f t="shared" si="0"/>
        <v>6104190046.0123997</v>
      </c>
      <c r="G28" s="82">
        <v>68651257.310000002</v>
      </c>
      <c r="H28" s="82">
        <v>0</v>
      </c>
      <c r="I28" s="80">
        <v>727673861.25999999</v>
      </c>
      <c r="J28" s="83">
        <f t="shared" si="1"/>
        <v>5307864927.442399</v>
      </c>
      <c r="K28" s="81">
        <v>194474365.69999999</v>
      </c>
      <c r="L28" s="81">
        <v>19614128.999600001</v>
      </c>
      <c r="M28" s="81">
        <v>10226931.060000001</v>
      </c>
      <c r="N28" s="83">
        <v>1577592599.2715001</v>
      </c>
      <c r="O28" s="81">
        <v>0</v>
      </c>
      <c r="P28" s="83">
        <f t="shared" si="2"/>
        <v>1577592599.2715001</v>
      </c>
      <c r="Q28" s="84">
        <f t="shared" si="3"/>
        <v>7906098071.0435009</v>
      </c>
      <c r="R28" s="85">
        <f t="shared" si="4"/>
        <v>7109772952.4734993</v>
      </c>
      <c r="S28" s="77">
        <v>19</v>
      </c>
    </row>
    <row r="29" spans="1:19" ht="18" customHeight="1" x14ac:dyDescent="0.25">
      <c r="A29" s="77">
        <v>20</v>
      </c>
      <c r="B29" s="78" t="s">
        <v>43</v>
      </c>
      <c r="C29" s="86">
        <v>34</v>
      </c>
      <c r="D29" s="80">
        <v>4730573560.6974001</v>
      </c>
      <c r="E29" s="80">
        <v>0</v>
      </c>
      <c r="F29" s="81">
        <f t="shared" si="0"/>
        <v>4730573560.6974001</v>
      </c>
      <c r="G29" s="82">
        <v>101946138.66</v>
      </c>
      <c r="H29" s="82">
        <v>0</v>
      </c>
      <c r="I29" s="80">
        <v>477706415.10000002</v>
      </c>
      <c r="J29" s="83">
        <f t="shared" si="1"/>
        <v>4150921006.9374003</v>
      </c>
      <c r="K29" s="81">
        <v>150712098.69</v>
      </c>
      <c r="L29" s="81">
        <v>15200391.7575</v>
      </c>
      <c r="M29" s="81">
        <v>7925580.5099999998</v>
      </c>
      <c r="N29" s="83">
        <v>1123582972.6276</v>
      </c>
      <c r="O29" s="81">
        <v>0</v>
      </c>
      <c r="P29" s="83">
        <f t="shared" si="2"/>
        <v>1123582972.6276</v>
      </c>
      <c r="Q29" s="84">
        <f t="shared" si="3"/>
        <v>6027994604.2824993</v>
      </c>
      <c r="R29" s="85">
        <f t="shared" si="4"/>
        <v>5448342050.5225</v>
      </c>
      <c r="S29" s="77">
        <v>20</v>
      </c>
    </row>
    <row r="30" spans="1:19" ht="18" customHeight="1" x14ac:dyDescent="0.25">
      <c r="A30" s="77">
        <v>21</v>
      </c>
      <c r="B30" s="78" t="s">
        <v>44</v>
      </c>
      <c r="C30" s="86">
        <v>21</v>
      </c>
      <c r="D30" s="80">
        <v>4063586289.7087002</v>
      </c>
      <c r="E30" s="80">
        <v>0</v>
      </c>
      <c r="F30" s="81">
        <f t="shared" si="0"/>
        <v>4063586289.7087002</v>
      </c>
      <c r="G30" s="82">
        <v>40527697.229999997</v>
      </c>
      <c r="H30" s="82">
        <v>0</v>
      </c>
      <c r="I30" s="80">
        <v>511981210.56</v>
      </c>
      <c r="J30" s="83">
        <f t="shared" si="1"/>
        <v>3511077381.9187002</v>
      </c>
      <c r="K30" s="81">
        <v>129462444.68000001</v>
      </c>
      <c r="L30" s="81">
        <v>13057212.3552</v>
      </c>
      <c r="M30" s="81">
        <v>6808113.2000000002</v>
      </c>
      <c r="N30" s="83">
        <v>890335205.33200002</v>
      </c>
      <c r="O30" s="81">
        <v>0</v>
      </c>
      <c r="P30" s="83">
        <f t="shared" si="2"/>
        <v>890335205.33200002</v>
      </c>
      <c r="Q30" s="84">
        <f t="shared" si="3"/>
        <v>5103249265.2758999</v>
      </c>
      <c r="R30" s="85">
        <f t="shared" si="4"/>
        <v>4550740357.4858999</v>
      </c>
      <c r="S30" s="77">
        <v>21</v>
      </c>
    </row>
    <row r="31" spans="1:19" ht="18" customHeight="1" x14ac:dyDescent="0.25">
      <c r="A31" s="77">
        <v>22</v>
      </c>
      <c r="B31" s="78" t="s">
        <v>45</v>
      </c>
      <c r="C31" s="86">
        <v>21</v>
      </c>
      <c r="D31" s="80">
        <v>4253348087.6122999</v>
      </c>
      <c r="E31" s="80">
        <v>0</v>
      </c>
      <c r="F31" s="81">
        <f t="shared" si="0"/>
        <v>4253348087.6122999</v>
      </c>
      <c r="G31" s="82">
        <v>28785606.329999998</v>
      </c>
      <c r="H31" s="82">
        <v>117593824.09999999</v>
      </c>
      <c r="I31" s="80">
        <v>440272884.06999999</v>
      </c>
      <c r="J31" s="83">
        <f t="shared" si="1"/>
        <v>3666695773.1122999</v>
      </c>
      <c r="K31" s="81">
        <v>135508096.11000001</v>
      </c>
      <c r="L31" s="81">
        <v>13666959.4888</v>
      </c>
      <c r="M31" s="81">
        <v>7126039.2199999997</v>
      </c>
      <c r="N31" s="83">
        <v>922825218.97169995</v>
      </c>
      <c r="O31" s="81">
        <v>0</v>
      </c>
      <c r="P31" s="83">
        <f t="shared" si="2"/>
        <v>922825218.97169995</v>
      </c>
      <c r="Q31" s="84">
        <f t="shared" si="3"/>
        <v>5332474401.4027996</v>
      </c>
      <c r="R31" s="85">
        <f t="shared" si="4"/>
        <v>4745822086.9027996</v>
      </c>
      <c r="S31" s="77">
        <v>22</v>
      </c>
    </row>
    <row r="32" spans="1:19" ht="18" customHeight="1" x14ac:dyDescent="0.25">
      <c r="A32" s="77">
        <v>23</v>
      </c>
      <c r="B32" s="78" t="s">
        <v>46</v>
      </c>
      <c r="C32" s="86">
        <v>16</v>
      </c>
      <c r="D32" s="80">
        <v>3425630498.6408</v>
      </c>
      <c r="E32" s="80">
        <v>0</v>
      </c>
      <c r="F32" s="81">
        <f t="shared" si="0"/>
        <v>3425630498.6408</v>
      </c>
      <c r="G32" s="82">
        <v>37140990.009999998</v>
      </c>
      <c r="H32" s="82">
        <v>0</v>
      </c>
      <c r="I32" s="80">
        <v>717032817.86000001</v>
      </c>
      <c r="J32" s="83">
        <f t="shared" si="1"/>
        <v>2671456690.7707996</v>
      </c>
      <c r="K32" s="81">
        <v>109137709.23999999</v>
      </c>
      <c r="L32" s="81">
        <v>11007317.5964</v>
      </c>
      <c r="M32" s="81">
        <v>5739285.0999999996</v>
      </c>
      <c r="N32" s="83">
        <v>822283102.93780005</v>
      </c>
      <c r="O32" s="81">
        <v>0</v>
      </c>
      <c r="P32" s="83">
        <f t="shared" si="2"/>
        <v>822283102.93780005</v>
      </c>
      <c r="Q32" s="84">
        <f t="shared" si="3"/>
        <v>4373797913.5149994</v>
      </c>
      <c r="R32" s="85">
        <f t="shared" si="4"/>
        <v>3619624105.644999</v>
      </c>
      <c r="S32" s="77">
        <v>23</v>
      </c>
    </row>
    <row r="33" spans="1:19" ht="18" customHeight="1" x14ac:dyDescent="0.25">
      <c r="A33" s="77">
        <v>24</v>
      </c>
      <c r="B33" s="78" t="s">
        <v>47</v>
      </c>
      <c r="C33" s="86">
        <v>20</v>
      </c>
      <c r="D33" s="80">
        <v>5155384490.4886999</v>
      </c>
      <c r="E33" s="80">
        <v>0</v>
      </c>
      <c r="F33" s="81">
        <f t="shared" si="0"/>
        <v>5155384490.4886999</v>
      </c>
      <c r="G33" s="82">
        <v>1233025932.79</v>
      </c>
      <c r="H33" s="82">
        <v>2000000000</v>
      </c>
      <c r="I33" s="80">
        <v>0</v>
      </c>
      <c r="J33" s="83">
        <f t="shared" si="1"/>
        <v>1922358557.6987</v>
      </c>
      <c r="K33" s="81">
        <v>164246217.96000001</v>
      </c>
      <c r="L33" s="81">
        <v>16565404.366</v>
      </c>
      <c r="M33" s="81">
        <v>8637306.7300000004</v>
      </c>
      <c r="N33" s="83">
        <v>8140771964.5017996</v>
      </c>
      <c r="O33" s="81">
        <v>1000000000</v>
      </c>
      <c r="P33" s="83">
        <f t="shared" si="2"/>
        <v>7140771964.5017996</v>
      </c>
      <c r="Q33" s="84">
        <f t="shared" si="3"/>
        <v>13485605384.046499</v>
      </c>
      <c r="R33" s="85">
        <f t="shared" si="4"/>
        <v>9252579451.2565002</v>
      </c>
      <c r="S33" s="77">
        <v>24</v>
      </c>
    </row>
    <row r="34" spans="1:19" ht="18" customHeight="1" x14ac:dyDescent="0.25">
      <c r="A34" s="77">
        <v>25</v>
      </c>
      <c r="B34" s="78" t="s">
        <v>48</v>
      </c>
      <c r="C34" s="86">
        <v>13</v>
      </c>
      <c r="D34" s="80">
        <v>3548960557.4317002</v>
      </c>
      <c r="E34" s="80">
        <v>0</v>
      </c>
      <c r="F34" s="81">
        <f t="shared" si="0"/>
        <v>3548960557.4317002</v>
      </c>
      <c r="G34" s="82">
        <v>34223647.020000003</v>
      </c>
      <c r="H34" s="82">
        <v>226360533.05000001</v>
      </c>
      <c r="I34" s="80">
        <v>349545886.36000001</v>
      </c>
      <c r="J34" s="83">
        <f t="shared" si="1"/>
        <v>2938830491.0016999</v>
      </c>
      <c r="K34" s="81">
        <v>113066901.28</v>
      </c>
      <c r="L34" s="81">
        <v>11403604.6819</v>
      </c>
      <c r="M34" s="81">
        <v>5945911.6900000004</v>
      </c>
      <c r="N34" s="83">
        <v>763767083.5826</v>
      </c>
      <c r="O34" s="81">
        <v>0</v>
      </c>
      <c r="P34" s="83">
        <f t="shared" si="2"/>
        <v>763767083.5826</v>
      </c>
      <c r="Q34" s="84">
        <f t="shared" si="3"/>
        <v>4443144058.6662006</v>
      </c>
      <c r="R34" s="85">
        <f t="shared" si="4"/>
        <v>3833013992.2362003</v>
      </c>
      <c r="S34" s="77">
        <v>25</v>
      </c>
    </row>
    <row r="35" spans="1:19" ht="18" customHeight="1" x14ac:dyDescent="0.25">
      <c r="A35" s="77">
        <v>26</v>
      </c>
      <c r="B35" s="78" t="s">
        <v>49</v>
      </c>
      <c r="C35" s="86">
        <v>25</v>
      </c>
      <c r="D35" s="80">
        <v>4558481822.0412998</v>
      </c>
      <c r="E35" s="80">
        <v>0</v>
      </c>
      <c r="F35" s="81">
        <f t="shared" si="0"/>
        <v>4558481822.0412998</v>
      </c>
      <c r="G35" s="82">
        <v>43801311.840000004</v>
      </c>
      <c r="H35" s="82">
        <v>275631992.38</v>
      </c>
      <c r="I35" s="80">
        <v>511650787.13999999</v>
      </c>
      <c r="J35" s="83">
        <f t="shared" si="1"/>
        <v>3727397730.6812997</v>
      </c>
      <c r="K35" s="81">
        <v>145229400.5</v>
      </c>
      <c r="L35" s="81">
        <v>14647422.479599999</v>
      </c>
      <c r="M35" s="81">
        <v>7637258.8300000001</v>
      </c>
      <c r="N35" s="83">
        <v>976164685.57379997</v>
      </c>
      <c r="O35" s="81">
        <v>0</v>
      </c>
      <c r="P35" s="83">
        <f t="shared" si="2"/>
        <v>976164685.57379997</v>
      </c>
      <c r="Q35" s="84">
        <f t="shared" si="3"/>
        <v>5702160589.4246998</v>
      </c>
      <c r="R35" s="85">
        <f t="shared" si="4"/>
        <v>4871076498.0646992</v>
      </c>
      <c r="S35" s="77">
        <v>26</v>
      </c>
    </row>
    <row r="36" spans="1:19" ht="18" customHeight="1" x14ac:dyDescent="0.25">
      <c r="A36" s="77">
        <v>27</v>
      </c>
      <c r="B36" s="78" t="s">
        <v>50</v>
      </c>
      <c r="C36" s="86">
        <v>20</v>
      </c>
      <c r="D36" s="80">
        <v>3575318693.7536998</v>
      </c>
      <c r="E36" s="80">
        <v>0</v>
      </c>
      <c r="F36" s="81">
        <f t="shared" si="0"/>
        <v>3575318693.7536998</v>
      </c>
      <c r="G36" s="82">
        <v>65958551.520000003</v>
      </c>
      <c r="H36" s="82">
        <v>0</v>
      </c>
      <c r="I36" s="80">
        <v>1358572889.72</v>
      </c>
      <c r="J36" s="83">
        <f t="shared" si="1"/>
        <v>2150787252.5136995</v>
      </c>
      <c r="K36" s="81">
        <v>113906649.34999999</v>
      </c>
      <c r="L36" s="81">
        <v>11488299.274</v>
      </c>
      <c r="M36" s="81">
        <v>5990071.9900000002</v>
      </c>
      <c r="N36" s="83">
        <v>1001339099.8207999</v>
      </c>
      <c r="O36" s="81">
        <v>0</v>
      </c>
      <c r="P36" s="83">
        <f t="shared" si="2"/>
        <v>1001339099.8207999</v>
      </c>
      <c r="Q36" s="84">
        <f t="shared" si="3"/>
        <v>4708042814.1884995</v>
      </c>
      <c r="R36" s="85">
        <f t="shared" si="4"/>
        <v>3283511372.9484992</v>
      </c>
      <c r="S36" s="77">
        <v>27</v>
      </c>
    </row>
    <row r="37" spans="1:19" ht="18" customHeight="1" x14ac:dyDescent="0.25">
      <c r="A37" s="77">
        <v>28</v>
      </c>
      <c r="B37" s="78" t="s">
        <v>51</v>
      </c>
      <c r="C37" s="86">
        <v>18</v>
      </c>
      <c r="D37" s="80">
        <v>3582401800.4980998</v>
      </c>
      <c r="E37" s="80">
        <f>1036588130.0618+66603654.75</f>
        <v>1103191784.8118</v>
      </c>
      <c r="F37" s="81">
        <f t="shared" si="0"/>
        <v>4685593585.3099003</v>
      </c>
      <c r="G37" s="82">
        <v>51252138.68</v>
      </c>
      <c r="H37" s="82">
        <v>307710850.69999999</v>
      </c>
      <c r="I37" s="80">
        <v>587801521.99000001</v>
      </c>
      <c r="J37" s="83">
        <f t="shared" si="1"/>
        <v>3738829073.9399004</v>
      </c>
      <c r="K37" s="81">
        <v>184054111.18000001</v>
      </c>
      <c r="L37" s="81">
        <v>11511058.8815</v>
      </c>
      <c r="M37" s="81">
        <v>8219178.1100000003</v>
      </c>
      <c r="N37" s="83">
        <v>940888052.81799996</v>
      </c>
      <c r="O37" s="81">
        <v>0</v>
      </c>
      <c r="P37" s="83">
        <f t="shared" si="2"/>
        <v>940888052.81799996</v>
      </c>
      <c r="Q37" s="84">
        <f t="shared" si="3"/>
        <v>5830265986.2994003</v>
      </c>
      <c r="R37" s="85">
        <f t="shared" si="4"/>
        <v>4883501474.9294004</v>
      </c>
      <c r="S37" s="77">
        <v>28</v>
      </c>
    </row>
    <row r="38" spans="1:19" ht="18" customHeight="1" x14ac:dyDescent="0.25">
      <c r="A38" s="77">
        <v>29</v>
      </c>
      <c r="B38" s="78" t="s">
        <v>52</v>
      </c>
      <c r="C38" s="86">
        <v>30</v>
      </c>
      <c r="D38" s="80">
        <v>3509775995.5014</v>
      </c>
      <c r="E38" s="80">
        <v>0</v>
      </c>
      <c r="F38" s="81">
        <f t="shared" si="0"/>
        <v>3509775995.5014</v>
      </c>
      <c r="G38" s="82">
        <v>104632899.01000001</v>
      </c>
      <c r="H38" s="82">
        <v>305678787</v>
      </c>
      <c r="I38" s="80">
        <v>1600289093.28</v>
      </c>
      <c r="J38" s="83">
        <f t="shared" si="1"/>
        <v>1499175216.2113998</v>
      </c>
      <c r="K38" s="81">
        <v>111818514.06</v>
      </c>
      <c r="L38" s="81">
        <v>11277695.9132</v>
      </c>
      <c r="M38" s="81">
        <v>5880262.0599999996</v>
      </c>
      <c r="N38" s="83">
        <v>926290074.13750005</v>
      </c>
      <c r="O38" s="81">
        <v>0</v>
      </c>
      <c r="P38" s="83">
        <f t="shared" si="2"/>
        <v>926290074.13750005</v>
      </c>
      <c r="Q38" s="84">
        <f t="shared" si="3"/>
        <v>4565042541.6721001</v>
      </c>
      <c r="R38" s="85">
        <f t="shared" si="4"/>
        <v>2554441762.3820996</v>
      </c>
      <c r="S38" s="77">
        <v>29</v>
      </c>
    </row>
    <row r="39" spans="1:19" ht="18" customHeight="1" x14ac:dyDescent="0.25">
      <c r="A39" s="77">
        <v>30</v>
      </c>
      <c r="B39" s="78" t="s">
        <v>53</v>
      </c>
      <c r="C39" s="86">
        <v>33</v>
      </c>
      <c r="D39" s="80">
        <v>4316334873.3769999</v>
      </c>
      <c r="E39" s="80">
        <v>0</v>
      </c>
      <c r="F39" s="81">
        <f t="shared" si="0"/>
        <v>4316334873.3769999</v>
      </c>
      <c r="G39" s="82">
        <v>321052947.91000003</v>
      </c>
      <c r="H39" s="82">
        <v>99912935</v>
      </c>
      <c r="I39" s="80">
        <v>891390692</v>
      </c>
      <c r="J39" s="83">
        <f t="shared" si="1"/>
        <v>3003978298.467</v>
      </c>
      <c r="K39" s="81">
        <v>137514802.18000001</v>
      </c>
      <c r="L39" s="81">
        <v>13869350.1306</v>
      </c>
      <c r="M39" s="81">
        <v>7231566.9800000004</v>
      </c>
      <c r="N39" s="83">
        <v>1353597610.2976</v>
      </c>
      <c r="O39" s="81">
        <v>0</v>
      </c>
      <c r="P39" s="83">
        <f t="shared" si="2"/>
        <v>1353597610.2976</v>
      </c>
      <c r="Q39" s="84">
        <f t="shared" si="3"/>
        <v>5828548202.9651995</v>
      </c>
      <c r="R39" s="85">
        <f t="shared" si="4"/>
        <v>4516191628.0551996</v>
      </c>
      <c r="S39" s="77">
        <v>30</v>
      </c>
    </row>
    <row r="40" spans="1:19" ht="18" customHeight="1" x14ac:dyDescent="0.25">
      <c r="A40" s="77">
        <v>31</v>
      </c>
      <c r="B40" s="78" t="s">
        <v>54</v>
      </c>
      <c r="C40" s="86">
        <v>17</v>
      </c>
      <c r="D40" s="80">
        <v>4018650007.1278</v>
      </c>
      <c r="E40" s="80">
        <v>0</v>
      </c>
      <c r="F40" s="81">
        <f t="shared" si="0"/>
        <v>4018650007.1278</v>
      </c>
      <c r="G40" s="82">
        <v>21796157.75</v>
      </c>
      <c r="H40" s="82">
        <v>400864283.55500001</v>
      </c>
      <c r="I40" s="80">
        <v>1375136397.3399999</v>
      </c>
      <c r="J40" s="83">
        <f t="shared" si="1"/>
        <v>2220853168.4828005</v>
      </c>
      <c r="K40" s="81">
        <v>128030812.48</v>
      </c>
      <c r="L40" s="81">
        <v>12912822.0206</v>
      </c>
      <c r="M40" s="81">
        <v>6732827.1699999999</v>
      </c>
      <c r="N40" s="83">
        <v>900912760.81620002</v>
      </c>
      <c r="O40" s="81">
        <v>0</v>
      </c>
      <c r="P40" s="83">
        <f t="shared" si="2"/>
        <v>900912760.81620002</v>
      </c>
      <c r="Q40" s="84">
        <f t="shared" si="3"/>
        <v>5067239229.6146002</v>
      </c>
      <c r="R40" s="85">
        <f t="shared" si="4"/>
        <v>3269442390.9696007</v>
      </c>
      <c r="S40" s="77">
        <v>31</v>
      </c>
    </row>
    <row r="41" spans="1:19" ht="18" customHeight="1" x14ac:dyDescent="0.25">
      <c r="A41" s="77">
        <v>32</v>
      </c>
      <c r="B41" s="78" t="s">
        <v>55</v>
      </c>
      <c r="C41" s="86">
        <v>23</v>
      </c>
      <c r="D41" s="80">
        <v>4150314550.8417001</v>
      </c>
      <c r="E41" s="80">
        <f>8435592192.8675+479346114.5</f>
        <v>8914938307.3675003</v>
      </c>
      <c r="F41" s="81">
        <f t="shared" si="0"/>
        <v>13065252858.2092</v>
      </c>
      <c r="G41" s="82">
        <v>224300373.94</v>
      </c>
      <c r="H41" s="82">
        <v>0</v>
      </c>
      <c r="I41" s="80">
        <v>748524707.63</v>
      </c>
      <c r="J41" s="83">
        <f t="shared" si="1"/>
        <v>12092427776.6392</v>
      </c>
      <c r="K41" s="81">
        <v>575195334.21000004</v>
      </c>
      <c r="L41" s="81">
        <v>13335889.671800001</v>
      </c>
      <c r="M41" s="81">
        <v>22924467.859999999</v>
      </c>
      <c r="N41" s="83">
        <v>1316209101.4498</v>
      </c>
      <c r="O41" s="81">
        <v>0</v>
      </c>
      <c r="P41" s="83">
        <f t="shared" si="2"/>
        <v>1316209101.4498</v>
      </c>
      <c r="Q41" s="84">
        <f t="shared" si="3"/>
        <v>14992917651.400803</v>
      </c>
      <c r="R41" s="85">
        <f t="shared" si="4"/>
        <v>14020092569.830803</v>
      </c>
      <c r="S41" s="77">
        <v>32</v>
      </c>
    </row>
    <row r="42" spans="1:19" ht="18" customHeight="1" x14ac:dyDescent="0.25">
      <c r="A42" s="77">
        <v>33</v>
      </c>
      <c r="B42" s="78" t="s">
        <v>56</v>
      </c>
      <c r="C42" s="86">
        <v>23</v>
      </c>
      <c r="D42" s="80">
        <v>4241244694.1230001</v>
      </c>
      <c r="E42" s="80">
        <v>0</v>
      </c>
      <c r="F42" s="81">
        <f t="shared" si="0"/>
        <v>4241244694.1230001</v>
      </c>
      <c r="G42" s="82">
        <v>37266218.210000001</v>
      </c>
      <c r="H42" s="82">
        <v>0</v>
      </c>
      <c r="I42" s="80">
        <v>501426232.52999997</v>
      </c>
      <c r="J42" s="83">
        <f t="shared" si="1"/>
        <v>3702552243.3830004</v>
      </c>
      <c r="K42" s="81">
        <v>135122492.16999999</v>
      </c>
      <c r="L42" s="81">
        <v>13628068.576199999</v>
      </c>
      <c r="M42" s="81">
        <v>7105761.25</v>
      </c>
      <c r="N42" s="83">
        <v>933476959.22119999</v>
      </c>
      <c r="O42" s="81">
        <v>0</v>
      </c>
      <c r="P42" s="83">
        <f t="shared" si="2"/>
        <v>933476959.22119999</v>
      </c>
      <c r="Q42" s="84">
        <f t="shared" si="3"/>
        <v>5330577975.3403997</v>
      </c>
      <c r="R42" s="85">
        <f t="shared" si="4"/>
        <v>4791885524.6004009</v>
      </c>
      <c r="S42" s="77">
        <v>33</v>
      </c>
    </row>
    <row r="43" spans="1:19" ht="18" customHeight="1" x14ac:dyDescent="0.25">
      <c r="A43" s="77">
        <v>34</v>
      </c>
      <c r="B43" s="78" t="s">
        <v>57</v>
      </c>
      <c r="C43" s="86">
        <v>16</v>
      </c>
      <c r="D43" s="80">
        <v>3707025065.7488999</v>
      </c>
      <c r="E43" s="80">
        <v>0</v>
      </c>
      <c r="F43" s="81">
        <f t="shared" si="0"/>
        <v>3707025065.7488999</v>
      </c>
      <c r="G43" s="82">
        <v>22654439.68</v>
      </c>
      <c r="H43" s="82">
        <v>0</v>
      </c>
      <c r="I43" s="80">
        <v>625688489.42999995</v>
      </c>
      <c r="J43" s="83">
        <f t="shared" si="1"/>
        <v>3058682136.6389003</v>
      </c>
      <c r="K43" s="81">
        <v>118102703.7</v>
      </c>
      <c r="L43" s="81">
        <v>11911501.3288</v>
      </c>
      <c r="M43" s="81">
        <v>6210732.2199999997</v>
      </c>
      <c r="N43" s="83">
        <v>843724395.71990001</v>
      </c>
      <c r="O43" s="81">
        <v>0</v>
      </c>
      <c r="P43" s="83">
        <f t="shared" si="2"/>
        <v>843724395.71990001</v>
      </c>
      <c r="Q43" s="84">
        <f t="shared" si="3"/>
        <v>4686974398.7175999</v>
      </c>
      <c r="R43" s="85">
        <f t="shared" si="4"/>
        <v>4038631469.6076002</v>
      </c>
      <c r="S43" s="77">
        <v>34</v>
      </c>
    </row>
    <row r="44" spans="1:19" ht="18" customHeight="1" x14ac:dyDescent="0.25">
      <c r="A44" s="77">
        <v>35</v>
      </c>
      <c r="B44" s="78" t="s">
        <v>58</v>
      </c>
      <c r="C44" s="86">
        <v>17</v>
      </c>
      <c r="D44" s="80">
        <v>3821466973.8731999</v>
      </c>
      <c r="E44" s="80">
        <v>0</v>
      </c>
      <c r="F44" s="81">
        <f t="shared" si="0"/>
        <v>3821466973.8731999</v>
      </c>
      <c r="G44" s="82">
        <v>33986777.189999998</v>
      </c>
      <c r="H44" s="82">
        <v>0</v>
      </c>
      <c r="I44" s="80">
        <v>315214365.33999997</v>
      </c>
      <c r="J44" s="83">
        <f t="shared" si="1"/>
        <v>3472265831.3431997</v>
      </c>
      <c r="K44" s="81">
        <v>121748726.73</v>
      </c>
      <c r="L44" s="81">
        <v>12279228.796700001</v>
      </c>
      <c r="M44" s="81">
        <v>6402467.6500000004</v>
      </c>
      <c r="N44" s="83">
        <v>812463225.2148</v>
      </c>
      <c r="O44" s="81">
        <v>0</v>
      </c>
      <c r="P44" s="83">
        <f t="shared" si="2"/>
        <v>812463225.2148</v>
      </c>
      <c r="Q44" s="84">
        <f t="shared" si="3"/>
        <v>4774360622.2646999</v>
      </c>
      <c r="R44" s="85">
        <f t="shared" si="4"/>
        <v>4425159479.7347002</v>
      </c>
      <c r="S44" s="77">
        <v>35</v>
      </c>
    </row>
    <row r="45" spans="1:19" ht="18" customHeight="1" thickBot="1" x14ac:dyDescent="0.3">
      <c r="A45" s="77">
        <v>36</v>
      </c>
      <c r="B45" s="78" t="s">
        <v>59</v>
      </c>
      <c r="C45" s="86">
        <v>14</v>
      </c>
      <c r="D45" s="80">
        <v>3829605582.6795998</v>
      </c>
      <c r="E45" s="80">
        <v>0</v>
      </c>
      <c r="F45" s="81">
        <f t="shared" si="0"/>
        <v>3829605582.6795998</v>
      </c>
      <c r="G45" s="82">
        <v>28430222.68</v>
      </c>
      <c r="H45" s="82">
        <v>488822936.86000001</v>
      </c>
      <c r="I45" s="80">
        <v>743729685.70000005</v>
      </c>
      <c r="J45" s="83">
        <f t="shared" si="1"/>
        <v>2568622737.4396</v>
      </c>
      <c r="K45" s="81">
        <v>122008015.97</v>
      </c>
      <c r="L45" s="81">
        <v>12305379.968499999</v>
      </c>
      <c r="M45" s="81">
        <v>6416103.04</v>
      </c>
      <c r="N45" s="83">
        <v>886310265.27209997</v>
      </c>
      <c r="O45" s="81">
        <v>0</v>
      </c>
      <c r="P45" s="83">
        <f t="shared" si="2"/>
        <v>886310265.27209997</v>
      </c>
      <c r="Q45" s="84">
        <f t="shared" si="3"/>
        <v>4856645346.9301996</v>
      </c>
      <c r="R45" s="85">
        <f t="shared" si="4"/>
        <v>3595662501.6901999</v>
      </c>
      <c r="S45" s="77">
        <v>36</v>
      </c>
    </row>
    <row r="46" spans="1:19" ht="18" customHeight="1" thickTop="1" thickBot="1" x14ac:dyDescent="0.3">
      <c r="A46" s="77"/>
      <c r="B46" s="127" t="s">
        <v>879</v>
      </c>
      <c r="C46" s="128"/>
      <c r="D46" s="87">
        <f>SUM(D10:D45)</f>
        <v>145932285699.48578</v>
      </c>
      <c r="E46" s="87">
        <f t="shared" ref="E46:R46" si="5">SUM(E10:E45)</f>
        <v>46026003862.259201</v>
      </c>
      <c r="F46" s="87">
        <f t="shared" si="5"/>
        <v>191958289561.74496</v>
      </c>
      <c r="G46" s="87">
        <f t="shared" si="5"/>
        <v>3641804905.1999993</v>
      </c>
      <c r="H46" s="87">
        <f t="shared" si="5"/>
        <v>5797072505.7150002</v>
      </c>
      <c r="I46" s="87">
        <f t="shared" si="5"/>
        <v>26080401263.728104</v>
      </c>
      <c r="J46" s="87">
        <f t="shared" si="5"/>
        <v>156439010887.10187</v>
      </c>
      <c r="K46" s="87">
        <f t="shared" si="5"/>
        <v>7249279999.9799995</v>
      </c>
      <c r="L46" s="87">
        <f t="shared" si="5"/>
        <v>468913099.90990013</v>
      </c>
      <c r="M46" s="87">
        <f t="shared" si="5"/>
        <v>331105162.66000009</v>
      </c>
      <c r="N46" s="87">
        <f t="shared" ref="N46" si="6">SUM(N10:N45)</f>
        <v>42279590660.5951</v>
      </c>
      <c r="O46" s="87">
        <f t="shared" ref="O46" si="7">SUM(O10:O45)</f>
        <v>1000000000</v>
      </c>
      <c r="P46" s="87">
        <f t="shared" si="5"/>
        <v>41279590660.595108</v>
      </c>
      <c r="Q46" s="87">
        <f t="shared" si="5"/>
        <v>242287178484.88998</v>
      </c>
      <c r="R46" s="87">
        <f t="shared" si="5"/>
        <v>205767899810.24695</v>
      </c>
      <c r="S46" s="88"/>
    </row>
    <row r="47" spans="1:19" ht="15" thickTop="1" x14ac:dyDescent="0.2">
      <c r="A47" s="89"/>
      <c r="B47" s="89" t="s">
        <v>17</v>
      </c>
      <c r="C47" s="89"/>
      <c r="D47" s="89"/>
      <c r="E47" s="89"/>
      <c r="F47" s="89"/>
      <c r="G47" s="89"/>
      <c r="H47" s="89"/>
      <c r="I47" s="118"/>
      <c r="J47" s="90"/>
      <c r="K47" s="90"/>
      <c r="L47" s="90"/>
      <c r="M47" s="91"/>
      <c r="N47" s="91"/>
      <c r="O47" s="91"/>
      <c r="P47" s="92"/>
      <c r="Q47" s="89"/>
      <c r="R47" s="89"/>
      <c r="S47" s="89"/>
    </row>
    <row r="48" spans="1:19" x14ac:dyDescent="0.2">
      <c r="B48" s="119" t="s">
        <v>920</v>
      </c>
      <c r="I48" s="5"/>
      <c r="J48" s="4"/>
      <c r="K48" s="4"/>
      <c r="L48" s="4"/>
    </row>
    <row r="49" spans="1:18" x14ac:dyDescent="0.2">
      <c r="C49" s="2" t="s">
        <v>22</v>
      </c>
      <c r="J49" s="5"/>
      <c r="R49" s="5"/>
    </row>
    <row r="50" spans="1:18" x14ac:dyDescent="0.2">
      <c r="C50" s="2"/>
    </row>
    <row r="52" spans="1:18" x14ac:dyDescent="0.2">
      <c r="E52" s="4"/>
    </row>
    <row r="53" spans="1:18" ht="20.25" x14ac:dyDescent="0.3">
      <c r="A53" s="3"/>
      <c r="G53" s="5"/>
    </row>
  </sheetData>
  <mergeCells count="21">
    <mergeCell ref="R7:R8"/>
    <mergeCell ref="K7:K8"/>
    <mergeCell ref="L7:L8"/>
    <mergeCell ref="N7:N8"/>
    <mergeCell ref="O7:O8"/>
    <mergeCell ref="A2:S2"/>
    <mergeCell ref="B46:C46"/>
    <mergeCell ref="G7:I7"/>
    <mergeCell ref="F7:F8"/>
    <mergeCell ref="E7:E8"/>
    <mergeCell ref="D7:D8"/>
    <mergeCell ref="C7:C8"/>
    <mergeCell ref="B7:B8"/>
    <mergeCell ref="M7:M8"/>
    <mergeCell ref="A4:R4"/>
    <mergeCell ref="A7:A8"/>
    <mergeCell ref="S7:S8"/>
    <mergeCell ref="D5:R5"/>
    <mergeCell ref="J7:J8"/>
    <mergeCell ref="P7:P8"/>
    <mergeCell ref="Q7:Q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416"/>
  <sheetViews>
    <sheetView topLeftCell="B4" workbookViewId="0">
      <pane xSplit="3" ySplit="3" topLeftCell="E7" activePane="bottomRight" state="frozen"/>
      <selection activeCell="B4" sqref="B4"/>
      <selection pane="topRight" activeCell="E4" sqref="E4"/>
      <selection pane="bottomLeft" activeCell="B7" sqref="B7"/>
      <selection pane="bottomRight" activeCell="A4" sqref="A4"/>
    </sheetView>
  </sheetViews>
  <sheetFormatPr defaultColWidth="9.140625" defaultRowHeight="12.75" x14ac:dyDescent="0.2"/>
  <cols>
    <col min="1" max="1" width="9.28515625" style="18" bestFit="1" customWidth="1"/>
    <col min="2" max="2" width="13.85546875" style="18" bestFit="1" customWidth="1"/>
    <col min="3" max="3" width="6.140625" style="18" customWidth="1"/>
    <col min="4" max="4" width="23.85546875" style="18" bestFit="1" customWidth="1"/>
    <col min="5" max="5" width="17.140625" style="18" customWidth="1"/>
    <col min="6" max="8" width="21.5703125" style="18" customWidth="1"/>
    <col min="9" max="9" width="19.85546875" style="18" customWidth="1"/>
    <col min="10" max="10" width="18.42578125" style="18" customWidth="1"/>
    <col min="11" max="11" width="19.7109375" style="18" bestFit="1" customWidth="1"/>
    <col min="12" max="12" width="0.7109375" style="18" customWidth="1"/>
    <col min="13" max="13" width="4.7109375" style="45" customWidth="1"/>
    <col min="14" max="14" width="13" style="18" customWidth="1"/>
    <col min="15" max="15" width="9.42578125" style="18" bestFit="1" customWidth="1"/>
    <col min="16" max="16" width="22.28515625" style="18" customWidth="1"/>
    <col min="17" max="20" width="18.7109375" style="18" customWidth="1"/>
    <col min="21" max="21" width="21.85546875" style="18" customWidth="1"/>
    <col min="22" max="22" width="18.7109375" style="18" customWidth="1"/>
    <col min="23" max="23" width="22.140625" style="18" bestFit="1" customWidth="1"/>
    <col min="24" max="16384" width="9.140625" style="18"/>
  </cols>
  <sheetData>
    <row r="1" spans="1:23" ht="25.5" x14ac:dyDescent="0.35">
      <c r="A1" s="126" t="s">
        <v>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 ht="25.5" hidden="1" x14ac:dyDescent="0.3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3" ht="18.75" x14ac:dyDescent="0.3">
      <c r="L3" s="37" t="s">
        <v>15</v>
      </c>
    </row>
    <row r="4" spans="1:23" ht="45" customHeight="1" x14ac:dyDescent="0.3">
      <c r="B4" s="136" t="s">
        <v>918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</row>
    <row r="5" spans="1:23" x14ac:dyDescent="0.2">
      <c r="L5" s="45">
        <v>0</v>
      </c>
    </row>
    <row r="6" spans="1:23" ht="91.5" customHeight="1" x14ac:dyDescent="0.2">
      <c r="A6" s="105" t="s">
        <v>0</v>
      </c>
      <c r="B6" s="106" t="s">
        <v>8</v>
      </c>
      <c r="C6" s="106" t="s">
        <v>0</v>
      </c>
      <c r="D6" s="106" t="s">
        <v>9</v>
      </c>
      <c r="E6" s="106" t="s">
        <v>5</v>
      </c>
      <c r="F6" s="106" t="s">
        <v>880</v>
      </c>
      <c r="G6" s="106" t="s">
        <v>903</v>
      </c>
      <c r="H6" s="106" t="s">
        <v>904</v>
      </c>
      <c r="I6" s="106" t="s">
        <v>23</v>
      </c>
      <c r="J6" s="106" t="s">
        <v>10</v>
      </c>
      <c r="K6" s="106" t="s">
        <v>16</v>
      </c>
      <c r="L6" s="107"/>
      <c r="M6" s="108"/>
      <c r="N6" s="106" t="s">
        <v>8</v>
      </c>
      <c r="O6" s="106" t="s">
        <v>0</v>
      </c>
      <c r="P6" s="106" t="s">
        <v>9</v>
      </c>
      <c r="Q6" s="106" t="s">
        <v>5</v>
      </c>
      <c r="R6" s="106" t="s">
        <v>880</v>
      </c>
      <c r="S6" s="106" t="s">
        <v>903</v>
      </c>
      <c r="T6" s="106" t="s">
        <v>904</v>
      </c>
      <c r="U6" s="106" t="s">
        <v>23</v>
      </c>
      <c r="V6" s="106" t="s">
        <v>10</v>
      </c>
      <c r="W6" s="106" t="s">
        <v>16</v>
      </c>
    </row>
    <row r="7" spans="1:23" x14ac:dyDescent="0.2">
      <c r="A7" s="70"/>
      <c r="B7" s="70"/>
      <c r="C7" s="70"/>
      <c r="D7" s="70"/>
      <c r="E7" s="109" t="s">
        <v>4</v>
      </c>
      <c r="F7" s="109" t="s">
        <v>4</v>
      </c>
      <c r="G7" s="109" t="s">
        <v>4</v>
      </c>
      <c r="H7" s="109" t="s">
        <v>4</v>
      </c>
      <c r="I7" s="109" t="s">
        <v>4</v>
      </c>
      <c r="J7" s="109" t="s">
        <v>4</v>
      </c>
      <c r="K7" s="109" t="s">
        <v>4</v>
      </c>
      <c r="L7" s="107"/>
      <c r="M7" s="108"/>
      <c r="N7" s="109"/>
      <c r="O7" s="109"/>
      <c r="P7" s="109"/>
      <c r="Q7" s="109" t="s">
        <v>4</v>
      </c>
      <c r="R7" s="109" t="s">
        <v>4</v>
      </c>
      <c r="S7" s="109" t="s">
        <v>4</v>
      </c>
      <c r="T7" s="109" t="s">
        <v>4</v>
      </c>
      <c r="U7" s="109" t="s">
        <v>4</v>
      </c>
      <c r="V7" s="109" t="s">
        <v>4</v>
      </c>
      <c r="W7" s="109" t="s">
        <v>4</v>
      </c>
    </row>
    <row r="8" spans="1:23" ht="24.95" customHeight="1" x14ac:dyDescent="0.2">
      <c r="A8" s="141">
        <v>1</v>
      </c>
      <c r="B8" s="137" t="s">
        <v>24</v>
      </c>
      <c r="C8" s="70">
        <v>1</v>
      </c>
      <c r="D8" s="71" t="s">
        <v>63</v>
      </c>
      <c r="E8" s="71">
        <v>119635658.60179999</v>
      </c>
      <c r="F8" s="71">
        <v>0</v>
      </c>
      <c r="G8" s="71">
        <v>3811491.5569000002</v>
      </c>
      <c r="H8" s="71">
        <v>384416.1507</v>
      </c>
      <c r="I8" s="71">
        <v>200437.01519999999</v>
      </c>
      <c r="J8" s="71">
        <v>26522960.3838</v>
      </c>
      <c r="K8" s="72">
        <f>SUM(E8:J8)</f>
        <v>150554963.70840001</v>
      </c>
      <c r="L8" s="107"/>
      <c r="M8" s="140">
        <v>19</v>
      </c>
      <c r="N8" s="137" t="s">
        <v>42</v>
      </c>
      <c r="O8" s="110">
        <v>26</v>
      </c>
      <c r="P8" s="71" t="s">
        <v>444</v>
      </c>
      <c r="Q8" s="71">
        <v>126650191.70649999</v>
      </c>
      <c r="R8" s="71">
        <v>0</v>
      </c>
      <c r="S8" s="71">
        <v>4034968.6875</v>
      </c>
      <c r="T8" s="71">
        <v>406955.41570000001</v>
      </c>
      <c r="U8" s="71">
        <v>212189.13070000001</v>
      </c>
      <c r="V8" s="71">
        <v>27909654.760699999</v>
      </c>
      <c r="W8" s="72">
        <f>SUM(Q8:V8)</f>
        <v>159213959.70109999</v>
      </c>
    </row>
    <row r="9" spans="1:23" ht="24.95" customHeight="1" x14ac:dyDescent="0.2">
      <c r="A9" s="141"/>
      <c r="B9" s="138"/>
      <c r="C9" s="70">
        <v>2</v>
      </c>
      <c r="D9" s="71" t="s">
        <v>64</v>
      </c>
      <c r="E9" s="71">
        <v>199596511.34130001</v>
      </c>
      <c r="F9" s="71">
        <v>0</v>
      </c>
      <c r="G9" s="71">
        <v>6358977.1365999999</v>
      </c>
      <c r="H9" s="71">
        <v>641348.26930000004</v>
      </c>
      <c r="I9" s="71">
        <v>334403.04879999999</v>
      </c>
      <c r="J9" s="71">
        <v>46590363.465899996</v>
      </c>
      <c r="K9" s="72">
        <f t="shared" ref="K9:K72" si="0">SUM(E9:J9)</f>
        <v>253521603.26190001</v>
      </c>
      <c r="L9" s="107"/>
      <c r="M9" s="140"/>
      <c r="N9" s="138"/>
      <c r="O9" s="110">
        <v>27</v>
      </c>
      <c r="P9" s="71" t="s">
        <v>445</v>
      </c>
      <c r="Q9" s="71">
        <v>124032800.55500001</v>
      </c>
      <c r="R9" s="71">
        <v>0</v>
      </c>
      <c r="S9" s="71">
        <v>3951580.8048</v>
      </c>
      <c r="T9" s="71">
        <v>398545.15210000001</v>
      </c>
      <c r="U9" s="71">
        <v>207803.96599999999</v>
      </c>
      <c r="V9" s="71">
        <v>30039870.580800001</v>
      </c>
      <c r="W9" s="72">
        <f t="shared" ref="W9:W72" si="1">SUM(Q9:V9)</f>
        <v>158630601.05870003</v>
      </c>
    </row>
    <row r="10" spans="1:23" ht="24.95" customHeight="1" x14ac:dyDescent="0.2">
      <c r="A10" s="141"/>
      <c r="B10" s="138"/>
      <c r="C10" s="70">
        <v>3</v>
      </c>
      <c r="D10" s="71" t="s">
        <v>65</v>
      </c>
      <c r="E10" s="71">
        <v>140438121.2764</v>
      </c>
      <c r="F10" s="71">
        <v>0</v>
      </c>
      <c r="G10" s="71">
        <v>4474240.5380999995</v>
      </c>
      <c r="H10" s="71">
        <v>451259.11979999999</v>
      </c>
      <c r="I10" s="71">
        <v>235289.36249999999</v>
      </c>
      <c r="J10" s="71">
        <v>30501249.2742</v>
      </c>
      <c r="K10" s="72">
        <f t="shared" si="0"/>
        <v>176100159.57100001</v>
      </c>
      <c r="L10" s="107"/>
      <c r="M10" s="140"/>
      <c r="N10" s="138"/>
      <c r="O10" s="110">
        <v>28</v>
      </c>
      <c r="P10" s="71" t="s">
        <v>446</v>
      </c>
      <c r="Q10" s="71">
        <v>124145077.8352</v>
      </c>
      <c r="R10" s="71">
        <v>0</v>
      </c>
      <c r="S10" s="71">
        <v>3955157.8646</v>
      </c>
      <c r="T10" s="71">
        <v>398905.9241</v>
      </c>
      <c r="U10" s="71">
        <v>207992.0748</v>
      </c>
      <c r="V10" s="71">
        <v>29533815.0821</v>
      </c>
      <c r="W10" s="72">
        <f t="shared" si="1"/>
        <v>158240948.78079998</v>
      </c>
    </row>
    <row r="11" spans="1:23" ht="24.95" customHeight="1" x14ac:dyDescent="0.2">
      <c r="A11" s="141"/>
      <c r="B11" s="138"/>
      <c r="C11" s="70">
        <v>4</v>
      </c>
      <c r="D11" s="71" t="s">
        <v>66</v>
      </c>
      <c r="E11" s="71">
        <v>143091235.3089</v>
      </c>
      <c r="F11" s="71">
        <v>0</v>
      </c>
      <c r="G11" s="71">
        <v>4558766.5218000002</v>
      </c>
      <c r="H11" s="71">
        <v>459784.1691</v>
      </c>
      <c r="I11" s="71">
        <v>239734.37719999999</v>
      </c>
      <c r="J11" s="71">
        <v>31890713.5132</v>
      </c>
      <c r="K11" s="72">
        <f t="shared" si="0"/>
        <v>180240233.89020002</v>
      </c>
      <c r="L11" s="107"/>
      <c r="M11" s="140"/>
      <c r="N11" s="138"/>
      <c r="O11" s="110">
        <v>29</v>
      </c>
      <c r="P11" s="71" t="s">
        <v>447</v>
      </c>
      <c r="Q11" s="71">
        <v>147132519.27590001</v>
      </c>
      <c r="R11" s="71">
        <v>0</v>
      </c>
      <c r="S11" s="71">
        <v>4687518.4331999999</v>
      </c>
      <c r="T11" s="71">
        <v>472769.71909999999</v>
      </c>
      <c r="U11" s="71">
        <v>246505.12520000001</v>
      </c>
      <c r="V11" s="71">
        <v>34974704.585299999</v>
      </c>
      <c r="W11" s="72">
        <f t="shared" si="1"/>
        <v>187514017.13870001</v>
      </c>
    </row>
    <row r="12" spans="1:23" ht="24.95" customHeight="1" x14ac:dyDescent="0.2">
      <c r="A12" s="141"/>
      <c r="B12" s="138"/>
      <c r="C12" s="70">
        <v>5</v>
      </c>
      <c r="D12" s="71" t="s">
        <v>67</v>
      </c>
      <c r="E12" s="71">
        <v>130241048.7034</v>
      </c>
      <c r="F12" s="71">
        <v>0</v>
      </c>
      <c r="G12" s="71">
        <v>4149370.3742</v>
      </c>
      <c r="H12" s="71">
        <v>418493.64309999999</v>
      </c>
      <c r="I12" s="71">
        <v>218205.23550000001</v>
      </c>
      <c r="J12" s="71">
        <v>28457934.435899999</v>
      </c>
      <c r="K12" s="72">
        <f t="shared" si="0"/>
        <v>163485052.39210001</v>
      </c>
      <c r="L12" s="107"/>
      <c r="M12" s="140"/>
      <c r="N12" s="138"/>
      <c r="O12" s="110">
        <v>30</v>
      </c>
      <c r="P12" s="71" t="s">
        <v>448</v>
      </c>
      <c r="Q12" s="71">
        <v>148283533.69299999</v>
      </c>
      <c r="R12" s="71">
        <v>0</v>
      </c>
      <c r="S12" s="71">
        <v>4724188.7854000004</v>
      </c>
      <c r="T12" s="71">
        <v>476468.18599999999</v>
      </c>
      <c r="U12" s="71">
        <v>248433.52929999999</v>
      </c>
      <c r="V12" s="71">
        <v>34428877.6153</v>
      </c>
      <c r="W12" s="72">
        <f t="shared" si="1"/>
        <v>188161501.80899999</v>
      </c>
    </row>
    <row r="13" spans="1:23" ht="24.95" customHeight="1" x14ac:dyDescent="0.2">
      <c r="A13" s="141"/>
      <c r="B13" s="138"/>
      <c r="C13" s="70">
        <v>6</v>
      </c>
      <c r="D13" s="71" t="s">
        <v>68</v>
      </c>
      <c r="E13" s="71">
        <v>134505338.6478</v>
      </c>
      <c r="F13" s="71">
        <v>0</v>
      </c>
      <c r="G13" s="71">
        <v>4285227.0685999999</v>
      </c>
      <c r="H13" s="71">
        <v>432195.76120000001</v>
      </c>
      <c r="I13" s="71">
        <v>225349.6066</v>
      </c>
      <c r="J13" s="71">
        <v>29456407.688000001</v>
      </c>
      <c r="K13" s="72">
        <f t="shared" si="0"/>
        <v>168904518.77219999</v>
      </c>
      <c r="L13" s="107"/>
      <c r="M13" s="140"/>
      <c r="N13" s="138"/>
      <c r="O13" s="110">
        <v>31</v>
      </c>
      <c r="P13" s="71" t="s">
        <v>48</v>
      </c>
      <c r="Q13" s="71">
        <v>256378300.04069999</v>
      </c>
      <c r="R13" s="71">
        <v>0</v>
      </c>
      <c r="S13" s="71">
        <v>8167997.2125000004</v>
      </c>
      <c r="T13" s="71">
        <v>823800.86659999995</v>
      </c>
      <c r="U13" s="71">
        <v>429534.98830000003</v>
      </c>
      <c r="V13" s="71">
        <v>58715164.787900001</v>
      </c>
      <c r="W13" s="72">
        <f t="shared" si="1"/>
        <v>324514797.89600003</v>
      </c>
    </row>
    <row r="14" spans="1:23" ht="24.95" customHeight="1" x14ac:dyDescent="0.2">
      <c r="A14" s="141"/>
      <c r="B14" s="138"/>
      <c r="C14" s="70">
        <v>7</v>
      </c>
      <c r="D14" s="71" t="s">
        <v>69</v>
      </c>
      <c r="E14" s="71">
        <v>130506205.13060001</v>
      </c>
      <c r="F14" s="71">
        <v>0</v>
      </c>
      <c r="G14" s="71">
        <v>4157818.0351</v>
      </c>
      <c r="H14" s="71">
        <v>419345.65</v>
      </c>
      <c r="I14" s="71">
        <v>218649.4773</v>
      </c>
      <c r="J14" s="71">
        <v>28252987.667800002</v>
      </c>
      <c r="K14" s="72">
        <f t="shared" si="0"/>
        <v>163555005.96080002</v>
      </c>
      <c r="L14" s="107"/>
      <c r="M14" s="140"/>
      <c r="N14" s="138"/>
      <c r="O14" s="110">
        <v>32</v>
      </c>
      <c r="P14" s="71" t="s">
        <v>449</v>
      </c>
      <c r="Q14" s="71">
        <v>128414229.6074</v>
      </c>
      <c r="R14" s="71">
        <v>0</v>
      </c>
      <c r="S14" s="71">
        <v>4091169.4528000001</v>
      </c>
      <c r="T14" s="71">
        <v>412623.66440000001</v>
      </c>
      <c r="U14" s="71">
        <v>215144.5914</v>
      </c>
      <c r="V14" s="71">
        <v>30093026.071899999</v>
      </c>
      <c r="W14" s="72">
        <f t="shared" si="1"/>
        <v>163226193.38789999</v>
      </c>
    </row>
    <row r="15" spans="1:23" ht="24.95" customHeight="1" x14ac:dyDescent="0.2">
      <c r="A15" s="141"/>
      <c r="B15" s="138"/>
      <c r="C15" s="70">
        <v>8</v>
      </c>
      <c r="D15" s="71" t="s">
        <v>70</v>
      </c>
      <c r="E15" s="71">
        <v>127251687.8344</v>
      </c>
      <c r="F15" s="71">
        <v>0</v>
      </c>
      <c r="G15" s="71">
        <v>4054131.8487</v>
      </c>
      <c r="H15" s="71">
        <v>408888.15740000003</v>
      </c>
      <c r="I15" s="71">
        <v>213196.87450000001</v>
      </c>
      <c r="J15" s="71">
        <v>26964062.155900002</v>
      </c>
      <c r="K15" s="72">
        <f t="shared" si="0"/>
        <v>158891966.87090001</v>
      </c>
      <c r="L15" s="107"/>
      <c r="M15" s="140"/>
      <c r="N15" s="138"/>
      <c r="O15" s="110">
        <v>33</v>
      </c>
      <c r="P15" s="71" t="s">
        <v>450</v>
      </c>
      <c r="Q15" s="71">
        <v>127087845.221</v>
      </c>
      <c r="R15" s="71">
        <v>0</v>
      </c>
      <c r="S15" s="71">
        <v>4048911.9608</v>
      </c>
      <c r="T15" s="71">
        <v>408361.69449999998</v>
      </c>
      <c r="U15" s="71">
        <v>212922.37330000001</v>
      </c>
      <c r="V15" s="71">
        <v>27514604.165800001</v>
      </c>
      <c r="W15" s="72">
        <f t="shared" si="1"/>
        <v>159272645.4154</v>
      </c>
    </row>
    <row r="16" spans="1:23" ht="24.95" customHeight="1" x14ac:dyDescent="0.2">
      <c r="A16" s="141"/>
      <c r="B16" s="138"/>
      <c r="C16" s="70">
        <v>9</v>
      </c>
      <c r="D16" s="71" t="s">
        <v>71</v>
      </c>
      <c r="E16" s="71">
        <v>137286449.84529999</v>
      </c>
      <c r="F16" s="71">
        <v>0</v>
      </c>
      <c r="G16" s="71">
        <v>4373830.9345000004</v>
      </c>
      <c r="H16" s="71">
        <v>441132.09399999998</v>
      </c>
      <c r="I16" s="71">
        <v>230009.06719999999</v>
      </c>
      <c r="J16" s="71">
        <v>30103027.110599998</v>
      </c>
      <c r="K16" s="72">
        <f t="shared" si="0"/>
        <v>172434449.05160001</v>
      </c>
      <c r="L16" s="107"/>
      <c r="M16" s="140"/>
      <c r="N16" s="138"/>
      <c r="O16" s="110">
        <v>34</v>
      </c>
      <c r="P16" s="71" t="s">
        <v>451</v>
      </c>
      <c r="Q16" s="71">
        <v>152127369.47679999</v>
      </c>
      <c r="R16" s="71">
        <v>0</v>
      </c>
      <c r="S16" s="71">
        <v>4846650.1635999996</v>
      </c>
      <c r="T16" s="71">
        <v>488819.29080000002</v>
      </c>
      <c r="U16" s="71">
        <v>254873.47349999999</v>
      </c>
      <c r="V16" s="71">
        <v>35313618.414499998</v>
      </c>
      <c r="W16" s="72">
        <f t="shared" si="1"/>
        <v>193031330.81920001</v>
      </c>
    </row>
    <row r="17" spans="1:23" ht="24.95" customHeight="1" x14ac:dyDescent="0.2">
      <c r="A17" s="141"/>
      <c r="B17" s="138"/>
      <c r="C17" s="70">
        <v>10</v>
      </c>
      <c r="D17" s="71" t="s">
        <v>72</v>
      </c>
      <c r="E17" s="71">
        <v>139317967.84650001</v>
      </c>
      <c r="F17" s="71">
        <v>0</v>
      </c>
      <c r="G17" s="71">
        <v>4438553.3909999998</v>
      </c>
      <c r="H17" s="71">
        <v>447659.8161</v>
      </c>
      <c r="I17" s="71">
        <v>233412.66279999999</v>
      </c>
      <c r="J17" s="71">
        <v>31213773.894000001</v>
      </c>
      <c r="K17" s="72">
        <f t="shared" si="0"/>
        <v>175651367.61040002</v>
      </c>
      <c r="L17" s="107"/>
      <c r="M17" s="140"/>
      <c r="N17" s="138"/>
      <c r="O17" s="110">
        <v>35</v>
      </c>
      <c r="P17" s="71" t="s">
        <v>452</v>
      </c>
      <c r="Q17" s="71">
        <v>125519742.7533</v>
      </c>
      <c r="R17" s="71">
        <v>0</v>
      </c>
      <c r="S17" s="71">
        <v>3998953.5337999999</v>
      </c>
      <c r="T17" s="71">
        <v>403323.03019999998</v>
      </c>
      <c r="U17" s="71">
        <v>210295.1819</v>
      </c>
      <c r="V17" s="71">
        <v>29786525.674600001</v>
      </c>
      <c r="W17" s="72">
        <f t="shared" si="1"/>
        <v>159918840.17379999</v>
      </c>
    </row>
    <row r="18" spans="1:23" ht="24.95" customHeight="1" x14ac:dyDescent="0.2">
      <c r="A18" s="141"/>
      <c r="B18" s="138"/>
      <c r="C18" s="70">
        <v>11</v>
      </c>
      <c r="D18" s="71" t="s">
        <v>73</v>
      </c>
      <c r="E18" s="71">
        <v>152355341.68689999</v>
      </c>
      <c r="F18" s="71">
        <v>0</v>
      </c>
      <c r="G18" s="71">
        <v>4853913.1666999999</v>
      </c>
      <c r="H18" s="71">
        <v>489551.81660000002</v>
      </c>
      <c r="I18" s="71">
        <v>255255.41709999999</v>
      </c>
      <c r="J18" s="71">
        <v>35254669.550099999</v>
      </c>
      <c r="K18" s="72">
        <f t="shared" si="0"/>
        <v>193208731.6374</v>
      </c>
      <c r="L18" s="107"/>
      <c r="M18" s="140"/>
      <c r="N18" s="138"/>
      <c r="O18" s="110">
        <v>36</v>
      </c>
      <c r="P18" s="71" t="s">
        <v>453</v>
      </c>
      <c r="Q18" s="71">
        <v>158868180.04339999</v>
      </c>
      <c r="R18" s="71">
        <v>0</v>
      </c>
      <c r="S18" s="71">
        <v>5061406.7242000001</v>
      </c>
      <c r="T18" s="71">
        <v>510479.02399999998</v>
      </c>
      <c r="U18" s="71">
        <v>266166.99560000002</v>
      </c>
      <c r="V18" s="71">
        <v>36957696.187200002</v>
      </c>
      <c r="W18" s="72">
        <f t="shared" si="1"/>
        <v>201663928.97439998</v>
      </c>
    </row>
    <row r="19" spans="1:23" ht="24.95" customHeight="1" x14ac:dyDescent="0.2">
      <c r="A19" s="141"/>
      <c r="B19" s="138"/>
      <c r="C19" s="70">
        <v>12</v>
      </c>
      <c r="D19" s="71" t="s">
        <v>74</v>
      </c>
      <c r="E19" s="71">
        <v>146691110.0632</v>
      </c>
      <c r="F19" s="71">
        <v>0</v>
      </c>
      <c r="G19" s="71">
        <v>4673455.5066</v>
      </c>
      <c r="H19" s="71">
        <v>471351.37239999999</v>
      </c>
      <c r="I19" s="71">
        <v>245765.59030000001</v>
      </c>
      <c r="J19" s="71">
        <v>33636408.3464</v>
      </c>
      <c r="K19" s="72">
        <f t="shared" si="0"/>
        <v>185718090.87889996</v>
      </c>
      <c r="L19" s="107"/>
      <c r="M19" s="140"/>
      <c r="N19" s="138"/>
      <c r="O19" s="110">
        <v>37</v>
      </c>
      <c r="P19" s="71" t="s">
        <v>454</v>
      </c>
      <c r="Q19" s="71">
        <v>139511730.5733</v>
      </c>
      <c r="R19" s="71">
        <v>0</v>
      </c>
      <c r="S19" s="71">
        <v>4444726.5087000001</v>
      </c>
      <c r="T19" s="71">
        <v>448282.4191</v>
      </c>
      <c r="U19" s="71">
        <v>233737.29190000001</v>
      </c>
      <c r="V19" s="71">
        <v>33727897.505500004</v>
      </c>
      <c r="W19" s="72">
        <f t="shared" si="1"/>
        <v>178366374.2985</v>
      </c>
    </row>
    <row r="20" spans="1:23" ht="24.95" customHeight="1" x14ac:dyDescent="0.2">
      <c r="A20" s="141"/>
      <c r="B20" s="138"/>
      <c r="C20" s="70">
        <v>13</v>
      </c>
      <c r="D20" s="71" t="s">
        <v>75</v>
      </c>
      <c r="E20" s="71">
        <v>112016567.30159999</v>
      </c>
      <c r="F20" s="71">
        <v>0</v>
      </c>
      <c r="G20" s="71">
        <v>3568753.7102000001</v>
      </c>
      <c r="H20" s="71">
        <v>359934.30489999999</v>
      </c>
      <c r="I20" s="71">
        <v>187672.0258</v>
      </c>
      <c r="J20" s="71">
        <v>24945422.122000001</v>
      </c>
      <c r="K20" s="72">
        <f t="shared" si="0"/>
        <v>141078349.46450001</v>
      </c>
      <c r="L20" s="107"/>
      <c r="M20" s="140"/>
      <c r="N20" s="138"/>
      <c r="O20" s="110">
        <v>38</v>
      </c>
      <c r="P20" s="71" t="s">
        <v>455</v>
      </c>
      <c r="Q20" s="71">
        <v>145071779.79859999</v>
      </c>
      <c r="R20" s="71">
        <v>0</v>
      </c>
      <c r="S20" s="71">
        <v>4621865.0050999997</v>
      </c>
      <c r="T20" s="71">
        <v>466148.1018</v>
      </c>
      <c r="U20" s="71">
        <v>243052.57199999999</v>
      </c>
      <c r="V20" s="71">
        <v>34909243.407700002</v>
      </c>
      <c r="W20" s="72">
        <f t="shared" si="1"/>
        <v>185312088.88519999</v>
      </c>
    </row>
    <row r="21" spans="1:23" ht="24.95" customHeight="1" x14ac:dyDescent="0.2">
      <c r="A21" s="141"/>
      <c r="B21" s="138"/>
      <c r="C21" s="70">
        <v>14</v>
      </c>
      <c r="D21" s="71" t="s">
        <v>76</v>
      </c>
      <c r="E21" s="71">
        <v>105840355.7157</v>
      </c>
      <c r="F21" s="71">
        <v>0</v>
      </c>
      <c r="G21" s="71">
        <v>3371984.7987000002</v>
      </c>
      <c r="H21" s="71">
        <v>340088.75459999999</v>
      </c>
      <c r="I21" s="71">
        <v>177324.4301</v>
      </c>
      <c r="J21" s="71">
        <v>23438736.704599999</v>
      </c>
      <c r="K21" s="72">
        <f t="shared" si="0"/>
        <v>133168490.40369999</v>
      </c>
      <c r="L21" s="107"/>
      <c r="M21" s="140"/>
      <c r="N21" s="138"/>
      <c r="O21" s="110">
        <v>39</v>
      </c>
      <c r="P21" s="71" t="s">
        <v>456</v>
      </c>
      <c r="Q21" s="71">
        <v>114208269.52940001</v>
      </c>
      <c r="R21" s="71">
        <v>0</v>
      </c>
      <c r="S21" s="71">
        <v>3638579.5014999998</v>
      </c>
      <c r="T21" s="71">
        <v>366976.73469999997</v>
      </c>
      <c r="U21" s="71">
        <v>191343.9933</v>
      </c>
      <c r="V21" s="71">
        <v>27067032.393599998</v>
      </c>
      <c r="W21" s="72">
        <f t="shared" si="1"/>
        <v>145472202.1525</v>
      </c>
    </row>
    <row r="22" spans="1:23" ht="24.95" customHeight="1" x14ac:dyDescent="0.2">
      <c r="A22" s="141"/>
      <c r="B22" s="138"/>
      <c r="C22" s="70">
        <v>15</v>
      </c>
      <c r="D22" s="71" t="s">
        <v>77</v>
      </c>
      <c r="E22" s="71">
        <v>110210812.4612</v>
      </c>
      <c r="F22" s="71">
        <v>0</v>
      </c>
      <c r="G22" s="71">
        <v>3511223.8783</v>
      </c>
      <c r="H22" s="71">
        <v>354132.01040000003</v>
      </c>
      <c r="I22" s="71">
        <v>184646.6727</v>
      </c>
      <c r="J22" s="71">
        <v>25322014.187199999</v>
      </c>
      <c r="K22" s="72">
        <f t="shared" si="0"/>
        <v>139582829.2098</v>
      </c>
      <c r="L22" s="107"/>
      <c r="M22" s="140"/>
      <c r="N22" s="138"/>
      <c r="O22" s="110">
        <v>40</v>
      </c>
      <c r="P22" s="71" t="s">
        <v>457</v>
      </c>
      <c r="Q22" s="71">
        <v>125918673.03210001</v>
      </c>
      <c r="R22" s="71">
        <v>0</v>
      </c>
      <c r="S22" s="71">
        <v>4011663.1172000002</v>
      </c>
      <c r="T22" s="71">
        <v>404604.88250000001</v>
      </c>
      <c r="U22" s="71">
        <v>210963.5478</v>
      </c>
      <c r="V22" s="71">
        <v>30869489.5163</v>
      </c>
      <c r="W22" s="72">
        <f t="shared" si="1"/>
        <v>161415394.0959</v>
      </c>
    </row>
    <row r="23" spans="1:23" ht="24.95" customHeight="1" x14ac:dyDescent="0.2">
      <c r="A23" s="141"/>
      <c r="B23" s="138"/>
      <c r="C23" s="70">
        <v>16</v>
      </c>
      <c r="D23" s="71" t="s">
        <v>78</v>
      </c>
      <c r="E23" s="71">
        <v>164288780.9799</v>
      </c>
      <c r="F23" s="71">
        <v>0</v>
      </c>
      <c r="G23" s="71">
        <v>5234102.5152000003</v>
      </c>
      <c r="H23" s="71">
        <v>527896.62820000004</v>
      </c>
      <c r="I23" s="71">
        <v>275248.6447</v>
      </c>
      <c r="J23" s="71">
        <v>33701615.798500001</v>
      </c>
      <c r="K23" s="72">
        <f t="shared" si="0"/>
        <v>204027644.56649998</v>
      </c>
      <c r="L23" s="107"/>
      <c r="M23" s="140"/>
      <c r="N23" s="138"/>
      <c r="O23" s="110">
        <v>41</v>
      </c>
      <c r="P23" s="71" t="s">
        <v>458</v>
      </c>
      <c r="Q23" s="71">
        <v>155262195.74110001</v>
      </c>
      <c r="R23" s="71">
        <v>0</v>
      </c>
      <c r="S23" s="71">
        <v>4946523.0943</v>
      </c>
      <c r="T23" s="71">
        <v>498892.18930000003</v>
      </c>
      <c r="U23" s="71">
        <v>260125.5466</v>
      </c>
      <c r="V23" s="71">
        <v>35567343.9089</v>
      </c>
      <c r="W23" s="72">
        <f t="shared" si="1"/>
        <v>196535080.48020002</v>
      </c>
    </row>
    <row r="24" spans="1:23" ht="24.95" customHeight="1" x14ac:dyDescent="0.2">
      <c r="A24" s="141"/>
      <c r="B24" s="139"/>
      <c r="C24" s="70">
        <v>17</v>
      </c>
      <c r="D24" s="71" t="s">
        <v>79</v>
      </c>
      <c r="E24" s="71">
        <v>141955144.317</v>
      </c>
      <c r="F24" s="71">
        <v>0</v>
      </c>
      <c r="G24" s="71">
        <v>4522571.6173999999</v>
      </c>
      <c r="H24" s="71">
        <v>456133.6544</v>
      </c>
      <c r="I24" s="71">
        <v>237830.97570000001</v>
      </c>
      <c r="J24" s="71">
        <v>28494534.338500001</v>
      </c>
      <c r="K24" s="72">
        <f t="shared" si="0"/>
        <v>175666214.90299997</v>
      </c>
      <c r="L24" s="107"/>
      <c r="M24" s="140"/>
      <c r="N24" s="138"/>
      <c r="O24" s="110">
        <v>42</v>
      </c>
      <c r="P24" s="71" t="s">
        <v>459</v>
      </c>
      <c r="Q24" s="71">
        <v>181528163.42120001</v>
      </c>
      <c r="R24" s="71">
        <v>0</v>
      </c>
      <c r="S24" s="71">
        <v>5783334.7540999996</v>
      </c>
      <c r="T24" s="71">
        <v>583290.62289999996</v>
      </c>
      <c r="U24" s="71">
        <v>304131.42430000001</v>
      </c>
      <c r="V24" s="71">
        <v>44315481.800999999</v>
      </c>
      <c r="W24" s="72">
        <f t="shared" si="1"/>
        <v>232514402.0235</v>
      </c>
    </row>
    <row r="25" spans="1:23" ht="24.95" customHeight="1" x14ac:dyDescent="0.2">
      <c r="A25" s="70"/>
      <c r="B25" s="142" t="s">
        <v>812</v>
      </c>
      <c r="C25" s="143"/>
      <c r="D25" s="144"/>
      <c r="E25" s="111">
        <f>SUM(E8:E24)</f>
        <v>2335228337.0618997</v>
      </c>
      <c r="F25" s="111">
        <f t="shared" ref="F25:K25" si="2">SUM(F8:F24)</f>
        <v>0</v>
      </c>
      <c r="G25" s="111">
        <f t="shared" si="2"/>
        <v>74398412.598600015</v>
      </c>
      <c r="H25" s="111">
        <f t="shared" si="2"/>
        <v>7503611.3721999992</v>
      </c>
      <c r="I25" s="111">
        <f t="shared" si="2"/>
        <v>3912430.4839999997</v>
      </c>
      <c r="J25" s="111">
        <f t="shared" si="2"/>
        <v>514746880.63660002</v>
      </c>
      <c r="K25" s="111">
        <f t="shared" si="2"/>
        <v>2935789672.1532998</v>
      </c>
      <c r="L25" s="107"/>
      <c r="M25" s="140"/>
      <c r="N25" s="138"/>
      <c r="O25" s="110">
        <v>43</v>
      </c>
      <c r="P25" s="71" t="s">
        <v>460</v>
      </c>
      <c r="Q25" s="71">
        <v>118465637.3547</v>
      </c>
      <c r="R25" s="71">
        <v>0</v>
      </c>
      <c r="S25" s="71">
        <v>3774215.6631</v>
      </c>
      <c r="T25" s="71">
        <v>380656.61060000001</v>
      </c>
      <c r="U25" s="71">
        <v>198476.7671</v>
      </c>
      <c r="V25" s="71">
        <v>29036766.838500001</v>
      </c>
      <c r="W25" s="72">
        <f t="shared" si="1"/>
        <v>151855753.234</v>
      </c>
    </row>
    <row r="26" spans="1:23" ht="24.95" customHeight="1" x14ac:dyDescent="0.2">
      <c r="A26" s="141">
        <v>2</v>
      </c>
      <c r="B26" s="137" t="s">
        <v>25</v>
      </c>
      <c r="C26" s="70">
        <v>1</v>
      </c>
      <c r="D26" s="71" t="s">
        <v>80</v>
      </c>
      <c r="E26" s="71">
        <v>145579632.57120001</v>
      </c>
      <c r="F26" s="71">
        <v>0</v>
      </c>
      <c r="G26" s="71">
        <v>4638044.7676999997</v>
      </c>
      <c r="H26" s="71">
        <v>467779.94650000002</v>
      </c>
      <c r="I26" s="71">
        <v>243903.42619999999</v>
      </c>
      <c r="J26" s="71">
        <v>30821927.214400001</v>
      </c>
      <c r="K26" s="72">
        <f t="shared" si="0"/>
        <v>181751287.926</v>
      </c>
      <c r="L26" s="107"/>
      <c r="M26" s="140"/>
      <c r="N26" s="139"/>
      <c r="O26" s="110">
        <v>44</v>
      </c>
      <c r="P26" s="71" t="s">
        <v>461</v>
      </c>
      <c r="Q26" s="71">
        <v>139299098.6814</v>
      </c>
      <c r="R26" s="71">
        <v>0</v>
      </c>
      <c r="S26" s="71">
        <v>4437952.2352999998</v>
      </c>
      <c r="T26" s="71">
        <v>447599.18520000001</v>
      </c>
      <c r="U26" s="71">
        <v>233381.04949999999</v>
      </c>
      <c r="V26" s="71">
        <v>32614423.173099998</v>
      </c>
      <c r="W26" s="72">
        <f t="shared" si="1"/>
        <v>177032454.32449999</v>
      </c>
    </row>
    <row r="27" spans="1:23" ht="24.95" customHeight="1" x14ac:dyDescent="0.2">
      <c r="A27" s="141"/>
      <c r="B27" s="138"/>
      <c r="C27" s="70">
        <v>2</v>
      </c>
      <c r="D27" s="71" t="s">
        <v>81</v>
      </c>
      <c r="E27" s="71">
        <v>177846977.99649999</v>
      </c>
      <c r="F27" s="71">
        <v>0</v>
      </c>
      <c r="G27" s="71">
        <v>5666055.2796999998</v>
      </c>
      <c r="H27" s="71">
        <v>571462.15009999997</v>
      </c>
      <c r="I27" s="71">
        <v>297963.98369999998</v>
      </c>
      <c r="J27" s="71">
        <v>32536857.831500001</v>
      </c>
      <c r="K27" s="72">
        <f t="shared" si="0"/>
        <v>216919317.24149999</v>
      </c>
      <c r="L27" s="107"/>
      <c r="M27" s="112"/>
      <c r="N27" s="142" t="s">
        <v>830</v>
      </c>
      <c r="O27" s="143"/>
      <c r="P27" s="144"/>
      <c r="Q27" s="111">
        <f>2737905338.34+3691920131.62</f>
        <v>6429825469.96</v>
      </c>
      <c r="R27" s="111">
        <v>0</v>
      </c>
      <c r="S27" s="111">
        <f>87227363.5025+117621473.19</f>
        <v>204848836.6925</v>
      </c>
      <c r="T27" s="111">
        <f>8797502.7136+11862965.79</f>
        <v>20660468.503600001</v>
      </c>
      <c r="U27" s="111">
        <f>4587073.6225+6185425.48</f>
        <v>10772499.102499999</v>
      </c>
      <c r="V27" s="111">
        <f>643375236.4707+870020345.44</f>
        <v>1513395581.9107001</v>
      </c>
      <c r="W27" s="111">
        <f>3481892514.6493+4697610341.53</f>
        <v>8179502856.1793003</v>
      </c>
    </row>
    <row r="28" spans="1:23" ht="24.95" customHeight="1" x14ac:dyDescent="0.2">
      <c r="A28" s="141"/>
      <c r="B28" s="138"/>
      <c r="C28" s="70">
        <v>3</v>
      </c>
      <c r="D28" s="71" t="s">
        <v>82</v>
      </c>
      <c r="E28" s="71">
        <v>151436752.7137</v>
      </c>
      <c r="F28" s="71">
        <v>0</v>
      </c>
      <c r="G28" s="71">
        <v>4824647.6937999995</v>
      </c>
      <c r="H28" s="71">
        <v>486600.18459999998</v>
      </c>
      <c r="I28" s="71">
        <v>253716.41750000001</v>
      </c>
      <c r="J28" s="71">
        <v>29796622.491300002</v>
      </c>
      <c r="K28" s="72">
        <f t="shared" si="0"/>
        <v>186798339.50089997</v>
      </c>
      <c r="L28" s="107"/>
      <c r="M28" s="145">
        <v>20</v>
      </c>
      <c r="N28" s="137" t="s">
        <v>43</v>
      </c>
      <c r="O28" s="110">
        <v>1</v>
      </c>
      <c r="P28" s="71" t="s">
        <v>462</v>
      </c>
      <c r="Q28" s="71">
        <v>141548268.56400001</v>
      </c>
      <c r="R28" s="71">
        <v>0</v>
      </c>
      <c r="S28" s="71">
        <v>4509608.8978000004</v>
      </c>
      <c r="T28" s="71">
        <v>454826.27149999997</v>
      </c>
      <c r="U28" s="71">
        <v>237149.29800000001</v>
      </c>
      <c r="V28" s="71">
        <v>28699246.022399999</v>
      </c>
      <c r="W28" s="72">
        <f t="shared" si="1"/>
        <v>175449099.0537</v>
      </c>
    </row>
    <row r="29" spans="1:23" ht="24.95" customHeight="1" x14ac:dyDescent="0.2">
      <c r="A29" s="141"/>
      <c r="B29" s="138"/>
      <c r="C29" s="70">
        <v>4</v>
      </c>
      <c r="D29" s="71" t="s">
        <v>83</v>
      </c>
      <c r="E29" s="71">
        <v>132585058.9893</v>
      </c>
      <c r="F29" s="71">
        <v>0</v>
      </c>
      <c r="G29" s="71">
        <v>4224048.5723000001</v>
      </c>
      <c r="H29" s="71">
        <v>426025.47279999999</v>
      </c>
      <c r="I29" s="71">
        <v>222132.3792</v>
      </c>
      <c r="J29" s="71">
        <v>27634120.1021</v>
      </c>
      <c r="K29" s="72">
        <f t="shared" si="0"/>
        <v>165091385.51569998</v>
      </c>
      <c r="L29" s="107"/>
      <c r="M29" s="146"/>
      <c r="N29" s="138"/>
      <c r="O29" s="110">
        <v>2</v>
      </c>
      <c r="P29" s="71" t="s">
        <v>463</v>
      </c>
      <c r="Q29" s="71">
        <v>145857192.24349999</v>
      </c>
      <c r="R29" s="71">
        <v>0</v>
      </c>
      <c r="S29" s="71">
        <v>4646887.5855999999</v>
      </c>
      <c r="T29" s="71">
        <v>468671.80780000001</v>
      </c>
      <c r="U29" s="71">
        <v>244368.44829999999</v>
      </c>
      <c r="V29" s="71">
        <v>30932284.099100001</v>
      </c>
      <c r="W29" s="72">
        <f t="shared" si="1"/>
        <v>182149404.18429998</v>
      </c>
    </row>
    <row r="30" spans="1:23" ht="24.95" customHeight="1" x14ac:dyDescent="0.2">
      <c r="A30" s="141"/>
      <c r="B30" s="138"/>
      <c r="C30" s="70">
        <v>5</v>
      </c>
      <c r="D30" s="71" t="s">
        <v>84</v>
      </c>
      <c r="E30" s="71">
        <v>131197667.02069999</v>
      </c>
      <c r="F30" s="71">
        <v>0</v>
      </c>
      <c r="G30" s="71">
        <v>4179847.4298999999</v>
      </c>
      <c r="H30" s="71">
        <v>421567.4718</v>
      </c>
      <c r="I30" s="71">
        <v>219807.94930000001</v>
      </c>
      <c r="J30" s="71">
        <v>28676551.296100002</v>
      </c>
      <c r="K30" s="72">
        <f t="shared" si="0"/>
        <v>164695441.16779998</v>
      </c>
      <c r="L30" s="107"/>
      <c r="M30" s="146"/>
      <c r="N30" s="138"/>
      <c r="O30" s="110">
        <v>3</v>
      </c>
      <c r="P30" s="71" t="s">
        <v>464</v>
      </c>
      <c r="Q30" s="71">
        <v>158678845.655</v>
      </c>
      <c r="R30" s="71">
        <v>0</v>
      </c>
      <c r="S30" s="71">
        <v>5055374.6896000002</v>
      </c>
      <c r="T30" s="71">
        <v>509870.65029999998</v>
      </c>
      <c r="U30" s="71">
        <v>265849.78570000001</v>
      </c>
      <c r="V30" s="71">
        <v>32480199.909400001</v>
      </c>
      <c r="W30" s="72">
        <f t="shared" si="1"/>
        <v>196990140.69</v>
      </c>
    </row>
    <row r="31" spans="1:23" ht="24.95" customHeight="1" x14ac:dyDescent="0.2">
      <c r="A31" s="141"/>
      <c r="B31" s="138"/>
      <c r="C31" s="70">
        <v>6</v>
      </c>
      <c r="D31" s="71" t="s">
        <v>85</v>
      </c>
      <c r="E31" s="71">
        <v>140269211.74349999</v>
      </c>
      <c r="F31" s="71">
        <v>0</v>
      </c>
      <c r="G31" s="71">
        <v>4468859.2222999996</v>
      </c>
      <c r="H31" s="71">
        <v>450716.37560000003</v>
      </c>
      <c r="I31" s="71">
        <v>235006.37229999999</v>
      </c>
      <c r="J31" s="71">
        <v>30665505.447099999</v>
      </c>
      <c r="K31" s="72">
        <f t="shared" si="0"/>
        <v>176089299.16079998</v>
      </c>
      <c r="L31" s="107"/>
      <c r="M31" s="146"/>
      <c r="N31" s="138"/>
      <c r="O31" s="110">
        <v>4</v>
      </c>
      <c r="P31" s="71" t="s">
        <v>465</v>
      </c>
      <c r="Q31" s="71">
        <v>148777198.88800001</v>
      </c>
      <c r="R31" s="71">
        <v>0</v>
      </c>
      <c r="S31" s="71">
        <v>4739916.5437000003</v>
      </c>
      <c r="T31" s="71">
        <v>478054.44280000002</v>
      </c>
      <c r="U31" s="71">
        <v>249260.61360000001</v>
      </c>
      <c r="V31" s="71">
        <v>31747377.250100002</v>
      </c>
      <c r="W31" s="72">
        <f t="shared" si="1"/>
        <v>185991807.73820001</v>
      </c>
    </row>
    <row r="32" spans="1:23" ht="24.95" customHeight="1" x14ac:dyDescent="0.2">
      <c r="A32" s="141"/>
      <c r="B32" s="138"/>
      <c r="C32" s="70">
        <v>7</v>
      </c>
      <c r="D32" s="71" t="s">
        <v>86</v>
      </c>
      <c r="E32" s="71">
        <v>152786802.61059999</v>
      </c>
      <c r="F32" s="71">
        <v>0</v>
      </c>
      <c r="G32" s="71">
        <v>4867659.1491</v>
      </c>
      <c r="H32" s="71">
        <v>490938.19709999999</v>
      </c>
      <c r="I32" s="71">
        <v>255978.28469999999</v>
      </c>
      <c r="J32" s="71">
        <v>30116253.182999998</v>
      </c>
      <c r="K32" s="72">
        <f t="shared" si="0"/>
        <v>188517631.42450002</v>
      </c>
      <c r="L32" s="107"/>
      <c r="M32" s="146"/>
      <c r="N32" s="138"/>
      <c r="O32" s="110">
        <v>5</v>
      </c>
      <c r="P32" s="71" t="s">
        <v>466</v>
      </c>
      <c r="Q32" s="71">
        <v>139139143.65830001</v>
      </c>
      <c r="R32" s="71">
        <v>0</v>
      </c>
      <c r="S32" s="71">
        <v>4432856.2026000004</v>
      </c>
      <c r="T32" s="71">
        <v>447085.21389999997</v>
      </c>
      <c r="U32" s="71">
        <v>233113.06159999999</v>
      </c>
      <c r="V32" s="71">
        <v>28888588.672600001</v>
      </c>
      <c r="W32" s="72">
        <f t="shared" si="1"/>
        <v>173140786.80900002</v>
      </c>
    </row>
    <row r="33" spans="1:23" ht="24.95" customHeight="1" x14ac:dyDescent="0.2">
      <c r="A33" s="141"/>
      <c r="B33" s="138"/>
      <c r="C33" s="70">
        <v>8</v>
      </c>
      <c r="D33" s="71" t="s">
        <v>87</v>
      </c>
      <c r="E33" s="71">
        <v>159827740.9012</v>
      </c>
      <c r="F33" s="71">
        <v>0</v>
      </c>
      <c r="G33" s="71">
        <v>5091977.5268000001</v>
      </c>
      <c r="H33" s="71">
        <v>513562.30790000001</v>
      </c>
      <c r="I33" s="71">
        <v>267774.63929999998</v>
      </c>
      <c r="J33" s="71">
        <v>30074832.495999999</v>
      </c>
      <c r="K33" s="72">
        <f t="shared" si="0"/>
        <v>195775887.8712</v>
      </c>
      <c r="L33" s="107"/>
      <c r="M33" s="146"/>
      <c r="N33" s="138"/>
      <c r="O33" s="110">
        <v>6</v>
      </c>
      <c r="P33" s="71" t="s">
        <v>467</v>
      </c>
      <c r="Q33" s="71">
        <v>130148629.29880001</v>
      </c>
      <c r="R33" s="71">
        <v>0</v>
      </c>
      <c r="S33" s="71">
        <v>4146425.9696</v>
      </c>
      <c r="T33" s="71">
        <v>418196.67879999999</v>
      </c>
      <c r="U33" s="71">
        <v>218050.3965</v>
      </c>
      <c r="V33" s="71">
        <v>27953419.931400001</v>
      </c>
      <c r="W33" s="72">
        <f t="shared" si="1"/>
        <v>162884722.27509999</v>
      </c>
    </row>
    <row r="34" spans="1:23" ht="24.95" customHeight="1" x14ac:dyDescent="0.2">
      <c r="A34" s="141"/>
      <c r="B34" s="138"/>
      <c r="C34" s="70">
        <v>9</v>
      </c>
      <c r="D34" s="71" t="s">
        <v>791</v>
      </c>
      <c r="E34" s="71">
        <v>138962268.5311</v>
      </c>
      <c r="F34" s="71">
        <v>0</v>
      </c>
      <c r="G34" s="71">
        <v>4427221.1096999999</v>
      </c>
      <c r="H34" s="71">
        <v>446516.87459999998</v>
      </c>
      <c r="I34" s="71">
        <v>232816.72579999999</v>
      </c>
      <c r="J34" s="71">
        <v>31963438.214000002</v>
      </c>
      <c r="K34" s="72">
        <f t="shared" si="0"/>
        <v>176032261.45520002</v>
      </c>
      <c r="L34" s="107"/>
      <c r="M34" s="146"/>
      <c r="N34" s="138"/>
      <c r="O34" s="110">
        <v>7</v>
      </c>
      <c r="P34" s="71" t="s">
        <v>468</v>
      </c>
      <c r="Q34" s="71">
        <v>130574544.9076</v>
      </c>
      <c r="R34" s="71">
        <v>0</v>
      </c>
      <c r="S34" s="71">
        <v>4159995.2829999998</v>
      </c>
      <c r="T34" s="71">
        <v>419565.24099999998</v>
      </c>
      <c r="U34" s="71">
        <v>218763.97339999999</v>
      </c>
      <c r="V34" s="71">
        <v>26436014.6118</v>
      </c>
      <c r="W34" s="72">
        <f t="shared" si="1"/>
        <v>161808884.01679999</v>
      </c>
    </row>
    <row r="35" spans="1:23" ht="24.95" customHeight="1" x14ac:dyDescent="0.2">
      <c r="A35" s="141"/>
      <c r="B35" s="138"/>
      <c r="C35" s="70">
        <v>10</v>
      </c>
      <c r="D35" s="71" t="s">
        <v>88</v>
      </c>
      <c r="E35" s="71">
        <v>124422436.6652</v>
      </c>
      <c r="F35" s="71">
        <v>0</v>
      </c>
      <c r="G35" s="71">
        <v>3963994.2837999999</v>
      </c>
      <c r="H35" s="71">
        <v>399797.14010000002</v>
      </c>
      <c r="I35" s="71">
        <v>208456.7605</v>
      </c>
      <c r="J35" s="71">
        <v>26543607.926899999</v>
      </c>
      <c r="K35" s="72">
        <f t="shared" si="0"/>
        <v>155538292.77649999</v>
      </c>
      <c r="L35" s="107"/>
      <c r="M35" s="146"/>
      <c r="N35" s="138"/>
      <c r="O35" s="110">
        <v>8</v>
      </c>
      <c r="P35" s="71" t="s">
        <v>469</v>
      </c>
      <c r="Q35" s="71">
        <v>139806146.71419999</v>
      </c>
      <c r="R35" s="71">
        <v>0</v>
      </c>
      <c r="S35" s="71">
        <v>4454106.3595000003</v>
      </c>
      <c r="T35" s="71">
        <v>449228.44410000002</v>
      </c>
      <c r="U35" s="71">
        <v>234230.55530000001</v>
      </c>
      <c r="V35" s="71">
        <v>28468863.273400001</v>
      </c>
      <c r="W35" s="72">
        <f t="shared" si="1"/>
        <v>173412575.34649998</v>
      </c>
    </row>
    <row r="36" spans="1:23" ht="24.95" customHeight="1" x14ac:dyDescent="0.2">
      <c r="A36" s="141"/>
      <c r="B36" s="138"/>
      <c r="C36" s="70">
        <v>11</v>
      </c>
      <c r="D36" s="71" t="s">
        <v>89</v>
      </c>
      <c r="E36" s="71">
        <v>126441016.4314</v>
      </c>
      <c r="F36" s="71">
        <v>0</v>
      </c>
      <c r="G36" s="71">
        <v>4028304.5389999999</v>
      </c>
      <c r="H36" s="71">
        <v>406283.28879999998</v>
      </c>
      <c r="I36" s="71">
        <v>211838.67939999999</v>
      </c>
      <c r="J36" s="71">
        <v>27940620.499400001</v>
      </c>
      <c r="K36" s="72">
        <f t="shared" si="0"/>
        <v>159028063.43799999</v>
      </c>
      <c r="L36" s="107"/>
      <c r="M36" s="146"/>
      <c r="N36" s="138"/>
      <c r="O36" s="110">
        <v>9</v>
      </c>
      <c r="P36" s="71" t="s">
        <v>470</v>
      </c>
      <c r="Q36" s="71">
        <v>131131518.56739999</v>
      </c>
      <c r="R36" s="71">
        <v>0</v>
      </c>
      <c r="S36" s="71">
        <v>4177739.9958000001</v>
      </c>
      <c r="T36" s="71">
        <v>421354.92210000003</v>
      </c>
      <c r="U36" s="71">
        <v>219697.12450000001</v>
      </c>
      <c r="V36" s="71">
        <v>27197952.271699999</v>
      </c>
      <c r="W36" s="72">
        <f t="shared" si="1"/>
        <v>163148262.88150001</v>
      </c>
    </row>
    <row r="37" spans="1:23" ht="24.95" customHeight="1" x14ac:dyDescent="0.2">
      <c r="A37" s="141"/>
      <c r="B37" s="138"/>
      <c r="C37" s="70">
        <v>12</v>
      </c>
      <c r="D37" s="71" t="s">
        <v>90</v>
      </c>
      <c r="E37" s="71">
        <v>123793894.92020001</v>
      </c>
      <c r="F37" s="71">
        <v>0</v>
      </c>
      <c r="G37" s="71">
        <v>3943969.4720000001</v>
      </c>
      <c r="H37" s="71">
        <v>397777.49479999999</v>
      </c>
      <c r="I37" s="71">
        <v>207403.7046</v>
      </c>
      <c r="J37" s="71">
        <v>26442878.9056</v>
      </c>
      <c r="K37" s="72">
        <f t="shared" si="0"/>
        <v>154785924.49720001</v>
      </c>
      <c r="L37" s="107"/>
      <c r="M37" s="146"/>
      <c r="N37" s="138"/>
      <c r="O37" s="110">
        <v>10</v>
      </c>
      <c r="P37" s="71" t="s">
        <v>471</v>
      </c>
      <c r="Q37" s="71">
        <v>158104426.07949999</v>
      </c>
      <c r="R37" s="71">
        <v>0</v>
      </c>
      <c r="S37" s="71">
        <v>5037074.1645999998</v>
      </c>
      <c r="T37" s="71">
        <v>508024.91159999999</v>
      </c>
      <c r="U37" s="71">
        <v>264887.40580000001</v>
      </c>
      <c r="V37" s="71">
        <v>33161643.156199999</v>
      </c>
      <c r="W37" s="72">
        <f t="shared" si="1"/>
        <v>197076055.71769997</v>
      </c>
    </row>
    <row r="38" spans="1:23" ht="24.95" customHeight="1" x14ac:dyDescent="0.2">
      <c r="A38" s="141"/>
      <c r="B38" s="138"/>
      <c r="C38" s="70">
        <v>13</v>
      </c>
      <c r="D38" s="71" t="s">
        <v>91</v>
      </c>
      <c r="E38" s="71">
        <v>143541682.57839999</v>
      </c>
      <c r="F38" s="71">
        <v>0</v>
      </c>
      <c r="G38" s="71">
        <v>4573117.3932999996</v>
      </c>
      <c r="H38" s="71">
        <v>461231.55699999997</v>
      </c>
      <c r="I38" s="71">
        <v>240489.05439999999</v>
      </c>
      <c r="J38" s="71">
        <v>29101541.499299999</v>
      </c>
      <c r="K38" s="72">
        <f t="shared" si="0"/>
        <v>177918062.08239999</v>
      </c>
      <c r="L38" s="107"/>
      <c r="M38" s="146"/>
      <c r="N38" s="138"/>
      <c r="O38" s="110">
        <v>11</v>
      </c>
      <c r="P38" s="71" t="s">
        <v>472</v>
      </c>
      <c r="Q38" s="71">
        <v>130486287.4866</v>
      </c>
      <c r="R38" s="71">
        <v>0</v>
      </c>
      <c r="S38" s="71">
        <v>4157183.4756999998</v>
      </c>
      <c r="T38" s="71">
        <v>419281.65019999997</v>
      </c>
      <c r="U38" s="71">
        <v>218616.10740000001</v>
      </c>
      <c r="V38" s="71">
        <v>26837662.069600001</v>
      </c>
      <c r="W38" s="72">
        <f t="shared" si="1"/>
        <v>162119030.7895</v>
      </c>
    </row>
    <row r="39" spans="1:23" ht="24.95" customHeight="1" x14ac:dyDescent="0.2">
      <c r="A39" s="141"/>
      <c r="B39" s="138"/>
      <c r="C39" s="70">
        <v>14</v>
      </c>
      <c r="D39" s="71" t="s">
        <v>92</v>
      </c>
      <c r="E39" s="71">
        <v>139155160.25220001</v>
      </c>
      <c r="F39" s="71">
        <v>0</v>
      </c>
      <c r="G39" s="71">
        <v>4433366.4779000003</v>
      </c>
      <c r="H39" s="71">
        <v>447136.67879999999</v>
      </c>
      <c r="I39" s="71">
        <v>233139.89569999999</v>
      </c>
      <c r="J39" s="71">
        <v>29239377.8741</v>
      </c>
      <c r="K39" s="72">
        <f t="shared" si="0"/>
        <v>173508181.1787</v>
      </c>
      <c r="L39" s="107"/>
      <c r="M39" s="146"/>
      <c r="N39" s="138"/>
      <c r="O39" s="110">
        <v>12</v>
      </c>
      <c r="P39" s="71" t="s">
        <v>473</v>
      </c>
      <c r="Q39" s="71">
        <v>144927457.3978</v>
      </c>
      <c r="R39" s="71">
        <v>0</v>
      </c>
      <c r="S39" s="71">
        <v>4617267.0146000003</v>
      </c>
      <c r="T39" s="71">
        <v>465684.36170000001</v>
      </c>
      <c r="U39" s="71">
        <v>242810.77499999999</v>
      </c>
      <c r="V39" s="71">
        <v>29986902.906800002</v>
      </c>
      <c r="W39" s="72">
        <f t="shared" si="1"/>
        <v>180240122.45590001</v>
      </c>
    </row>
    <row r="40" spans="1:23" ht="24.95" customHeight="1" x14ac:dyDescent="0.2">
      <c r="A40" s="141"/>
      <c r="B40" s="138"/>
      <c r="C40" s="70">
        <v>15</v>
      </c>
      <c r="D40" s="71" t="s">
        <v>93</v>
      </c>
      <c r="E40" s="71">
        <v>132787504.8818</v>
      </c>
      <c r="F40" s="71">
        <v>0</v>
      </c>
      <c r="G40" s="71">
        <v>4230498.3283000002</v>
      </c>
      <c r="H40" s="71">
        <v>426675.9768</v>
      </c>
      <c r="I40" s="71">
        <v>222471.55609999999</v>
      </c>
      <c r="J40" s="71">
        <v>28971063.163699999</v>
      </c>
      <c r="K40" s="72">
        <f t="shared" si="0"/>
        <v>166638213.90670002</v>
      </c>
      <c r="L40" s="107"/>
      <c r="M40" s="146"/>
      <c r="N40" s="138"/>
      <c r="O40" s="110">
        <v>13</v>
      </c>
      <c r="P40" s="71" t="s">
        <v>474</v>
      </c>
      <c r="Q40" s="71">
        <v>157938073.03600001</v>
      </c>
      <c r="R40" s="71">
        <v>0</v>
      </c>
      <c r="S40" s="71">
        <v>5031774.2965000002</v>
      </c>
      <c r="T40" s="71">
        <v>507490.38199999998</v>
      </c>
      <c r="U40" s="71">
        <v>264608.69870000001</v>
      </c>
      <c r="V40" s="71">
        <v>31659207.640700001</v>
      </c>
      <c r="W40" s="72">
        <f t="shared" si="1"/>
        <v>195401154.05390003</v>
      </c>
    </row>
    <row r="41" spans="1:23" ht="24.95" customHeight="1" x14ac:dyDescent="0.2">
      <c r="A41" s="141"/>
      <c r="B41" s="138"/>
      <c r="C41" s="70">
        <v>16</v>
      </c>
      <c r="D41" s="71" t="s">
        <v>94</v>
      </c>
      <c r="E41" s="71">
        <v>123708156.18799999</v>
      </c>
      <c r="F41" s="71">
        <v>0</v>
      </c>
      <c r="G41" s="71">
        <v>3941237.9079999998</v>
      </c>
      <c r="H41" s="71">
        <v>397501.99709999998</v>
      </c>
      <c r="I41" s="71">
        <v>207260.0583</v>
      </c>
      <c r="J41" s="71">
        <v>27567009.708799999</v>
      </c>
      <c r="K41" s="72">
        <f t="shared" si="0"/>
        <v>155821165.86019999</v>
      </c>
      <c r="L41" s="107"/>
      <c r="M41" s="146"/>
      <c r="N41" s="138"/>
      <c r="O41" s="110">
        <v>14</v>
      </c>
      <c r="P41" s="71" t="s">
        <v>475</v>
      </c>
      <c r="Q41" s="71">
        <v>157568781.24079999</v>
      </c>
      <c r="R41" s="71">
        <v>0</v>
      </c>
      <c r="S41" s="71">
        <v>5020008.9702000003</v>
      </c>
      <c r="T41" s="71">
        <v>506303.7648</v>
      </c>
      <c r="U41" s="71">
        <v>263989.989</v>
      </c>
      <c r="V41" s="71">
        <v>33532716.691799998</v>
      </c>
      <c r="W41" s="72">
        <f t="shared" si="1"/>
        <v>196891800.6566</v>
      </c>
    </row>
    <row r="42" spans="1:23" ht="24.95" customHeight="1" x14ac:dyDescent="0.2">
      <c r="A42" s="141"/>
      <c r="B42" s="138"/>
      <c r="C42" s="70">
        <v>17</v>
      </c>
      <c r="D42" s="71" t="s">
        <v>95</v>
      </c>
      <c r="E42" s="71">
        <v>117566913.99609999</v>
      </c>
      <c r="F42" s="71">
        <v>0</v>
      </c>
      <c r="G42" s="71">
        <v>3745583.0921</v>
      </c>
      <c r="H42" s="71">
        <v>377768.8112</v>
      </c>
      <c r="I42" s="71">
        <v>196971.0503</v>
      </c>
      <c r="J42" s="71">
        <v>25143043.197500002</v>
      </c>
      <c r="K42" s="72">
        <f t="shared" si="0"/>
        <v>147030280.14719999</v>
      </c>
      <c r="L42" s="107"/>
      <c r="M42" s="146"/>
      <c r="N42" s="138"/>
      <c r="O42" s="110">
        <v>15</v>
      </c>
      <c r="P42" s="71" t="s">
        <v>476</v>
      </c>
      <c r="Q42" s="71">
        <v>137597787.86359999</v>
      </c>
      <c r="R42" s="71">
        <v>0</v>
      </c>
      <c r="S42" s="71">
        <v>4383749.9022000004</v>
      </c>
      <c r="T42" s="71">
        <v>442132.4927</v>
      </c>
      <c r="U42" s="71">
        <v>230530.6814</v>
      </c>
      <c r="V42" s="71">
        <v>29992104.279399998</v>
      </c>
      <c r="W42" s="72">
        <f t="shared" si="1"/>
        <v>172646305.2193</v>
      </c>
    </row>
    <row r="43" spans="1:23" ht="24.95" customHeight="1" x14ac:dyDescent="0.2">
      <c r="A43" s="141"/>
      <c r="B43" s="138"/>
      <c r="C43" s="70">
        <v>18</v>
      </c>
      <c r="D43" s="71" t="s">
        <v>96</v>
      </c>
      <c r="E43" s="71">
        <v>133183958.89139999</v>
      </c>
      <c r="F43" s="71">
        <v>0</v>
      </c>
      <c r="G43" s="71">
        <v>4243129.0198999997</v>
      </c>
      <c r="H43" s="71">
        <v>427949.87219999998</v>
      </c>
      <c r="I43" s="71">
        <v>223135.7733</v>
      </c>
      <c r="J43" s="71">
        <v>28844010.122400001</v>
      </c>
      <c r="K43" s="72">
        <f t="shared" si="0"/>
        <v>166922183.67919999</v>
      </c>
      <c r="L43" s="107"/>
      <c r="M43" s="146"/>
      <c r="N43" s="138"/>
      <c r="O43" s="110">
        <v>16</v>
      </c>
      <c r="P43" s="71" t="s">
        <v>477</v>
      </c>
      <c r="Q43" s="71">
        <v>155014269.4411</v>
      </c>
      <c r="R43" s="71">
        <v>0</v>
      </c>
      <c r="S43" s="71">
        <v>4938624.3706999999</v>
      </c>
      <c r="T43" s="71">
        <v>498095.5466</v>
      </c>
      <c r="U43" s="71">
        <v>259710.1721</v>
      </c>
      <c r="V43" s="71">
        <v>29991787.122499999</v>
      </c>
      <c r="W43" s="72">
        <f t="shared" si="1"/>
        <v>190702486.65300003</v>
      </c>
    </row>
    <row r="44" spans="1:23" ht="24.95" customHeight="1" x14ac:dyDescent="0.2">
      <c r="A44" s="141"/>
      <c r="B44" s="138"/>
      <c r="C44" s="70">
        <v>19</v>
      </c>
      <c r="D44" s="71" t="s">
        <v>97</v>
      </c>
      <c r="E44" s="71">
        <v>167641034.05340001</v>
      </c>
      <c r="F44" s="71">
        <v>0</v>
      </c>
      <c r="G44" s="71">
        <v>5340902.4813999999</v>
      </c>
      <c r="H44" s="71">
        <v>538668.16769999999</v>
      </c>
      <c r="I44" s="71">
        <v>280864.99359999999</v>
      </c>
      <c r="J44" s="71">
        <v>31611394.090399999</v>
      </c>
      <c r="K44" s="72">
        <f t="shared" si="0"/>
        <v>205412863.78650004</v>
      </c>
      <c r="L44" s="107"/>
      <c r="M44" s="146"/>
      <c r="N44" s="138"/>
      <c r="O44" s="110">
        <v>17</v>
      </c>
      <c r="P44" s="71" t="s">
        <v>478</v>
      </c>
      <c r="Q44" s="71">
        <v>160019087.52739999</v>
      </c>
      <c r="R44" s="71">
        <v>0</v>
      </c>
      <c r="S44" s="71">
        <v>5098073.6694999998</v>
      </c>
      <c r="T44" s="71">
        <v>514177.14740000002</v>
      </c>
      <c r="U44" s="71">
        <v>268095.2205</v>
      </c>
      <c r="V44" s="71">
        <v>32093649.1186</v>
      </c>
      <c r="W44" s="72">
        <f t="shared" si="1"/>
        <v>197993082.68339998</v>
      </c>
    </row>
    <row r="45" spans="1:23" ht="24.95" customHeight="1" x14ac:dyDescent="0.2">
      <c r="A45" s="141"/>
      <c r="B45" s="138"/>
      <c r="C45" s="70">
        <v>20</v>
      </c>
      <c r="D45" s="71" t="s">
        <v>98</v>
      </c>
      <c r="E45" s="71">
        <v>143631629.7518</v>
      </c>
      <c r="F45" s="71">
        <v>0</v>
      </c>
      <c r="G45" s="71">
        <v>4575983.0346999997</v>
      </c>
      <c r="H45" s="71">
        <v>461520.57740000001</v>
      </c>
      <c r="I45" s="71">
        <v>240639.75150000001</v>
      </c>
      <c r="J45" s="71">
        <v>22689327.372000001</v>
      </c>
      <c r="K45" s="72">
        <f t="shared" si="0"/>
        <v>171599100.48740003</v>
      </c>
      <c r="L45" s="107"/>
      <c r="M45" s="146"/>
      <c r="N45" s="138"/>
      <c r="O45" s="110">
        <v>18</v>
      </c>
      <c r="P45" s="71" t="s">
        <v>479</v>
      </c>
      <c r="Q45" s="71">
        <v>153182261.48010001</v>
      </c>
      <c r="R45" s="71">
        <v>0</v>
      </c>
      <c r="S45" s="71">
        <v>4880258.1364000002</v>
      </c>
      <c r="T45" s="71">
        <v>492208.89500000002</v>
      </c>
      <c r="U45" s="71">
        <v>256640.8346</v>
      </c>
      <c r="V45" s="71">
        <v>30921247.040100001</v>
      </c>
      <c r="W45" s="72">
        <f t="shared" si="1"/>
        <v>189732616.38620004</v>
      </c>
    </row>
    <row r="46" spans="1:23" ht="24.95" customHeight="1" x14ac:dyDescent="0.2">
      <c r="A46" s="141"/>
      <c r="B46" s="138"/>
      <c r="C46" s="113">
        <v>21</v>
      </c>
      <c r="D46" s="71" t="s">
        <v>792</v>
      </c>
      <c r="E46" s="71">
        <v>139189885.64120001</v>
      </c>
      <c r="F46" s="71">
        <v>0</v>
      </c>
      <c r="G46" s="71">
        <v>4434472.7995999996</v>
      </c>
      <c r="H46" s="71">
        <v>447248.25929999998</v>
      </c>
      <c r="I46" s="71">
        <v>233198.07449999999</v>
      </c>
      <c r="J46" s="71">
        <v>31732548.0141</v>
      </c>
      <c r="K46" s="72">
        <f t="shared" si="0"/>
        <v>176037352.78869998</v>
      </c>
      <c r="L46" s="107"/>
      <c r="M46" s="146"/>
      <c r="N46" s="138"/>
      <c r="O46" s="110">
        <v>19</v>
      </c>
      <c r="P46" s="71" t="s">
        <v>480</v>
      </c>
      <c r="Q46" s="71">
        <v>167981821.6735</v>
      </c>
      <c r="R46" s="71">
        <v>0</v>
      </c>
      <c r="S46" s="71">
        <v>5351759.6886</v>
      </c>
      <c r="T46" s="71">
        <v>539763.19460000005</v>
      </c>
      <c r="U46" s="71">
        <v>281435.94760000001</v>
      </c>
      <c r="V46" s="71">
        <v>34812000.634900004</v>
      </c>
      <c r="W46" s="72">
        <f t="shared" si="1"/>
        <v>208966781.1392</v>
      </c>
    </row>
    <row r="47" spans="1:23" ht="24.95" customHeight="1" x14ac:dyDescent="0.2">
      <c r="A47" s="70"/>
      <c r="B47" s="148" t="s">
        <v>813</v>
      </c>
      <c r="C47" s="148"/>
      <c r="D47" s="148"/>
      <c r="E47" s="111">
        <f>SUM(E26:E46)</f>
        <v>2945555387.3288999</v>
      </c>
      <c r="F47" s="111">
        <f t="shared" ref="F47:J47" si="3">SUM(F26:F46)</f>
        <v>0</v>
      </c>
      <c r="G47" s="111">
        <f t="shared" si="3"/>
        <v>93842919.581300005</v>
      </c>
      <c r="H47" s="111">
        <f t="shared" si="3"/>
        <v>9464728.8022000007</v>
      </c>
      <c r="I47" s="111">
        <f t="shared" si="3"/>
        <v>4934969.5301999999</v>
      </c>
      <c r="J47" s="111">
        <f t="shared" si="3"/>
        <v>608112530.64969993</v>
      </c>
      <c r="K47" s="111">
        <f>SUM(K26:K46)</f>
        <v>3661910535.8923006</v>
      </c>
      <c r="L47" s="107"/>
      <c r="M47" s="146"/>
      <c r="N47" s="138"/>
      <c r="O47" s="110">
        <v>20</v>
      </c>
      <c r="P47" s="71" t="s">
        <v>481</v>
      </c>
      <c r="Q47" s="71">
        <v>133767702.8523</v>
      </c>
      <c r="R47" s="71">
        <v>0</v>
      </c>
      <c r="S47" s="71">
        <v>4261726.6119999997</v>
      </c>
      <c r="T47" s="71">
        <v>429825.5723</v>
      </c>
      <c r="U47" s="71">
        <v>224113.7751</v>
      </c>
      <c r="V47" s="71">
        <v>28830104.946199998</v>
      </c>
      <c r="W47" s="72">
        <f t="shared" si="1"/>
        <v>167513473.7579</v>
      </c>
    </row>
    <row r="48" spans="1:23" ht="24.95" customHeight="1" x14ac:dyDescent="0.2">
      <c r="A48" s="141">
        <v>3</v>
      </c>
      <c r="B48" s="137" t="s">
        <v>26</v>
      </c>
      <c r="C48" s="114">
        <v>1</v>
      </c>
      <c r="D48" s="71" t="s">
        <v>99</v>
      </c>
      <c r="E48" s="71">
        <v>133655195.0476</v>
      </c>
      <c r="F48" s="71">
        <v>0</v>
      </c>
      <c r="G48" s="71">
        <v>4258142.2078999998</v>
      </c>
      <c r="H48" s="71">
        <v>429464.05949999997</v>
      </c>
      <c r="I48" s="71">
        <v>223925.2801</v>
      </c>
      <c r="J48" s="71">
        <v>29105237.4329</v>
      </c>
      <c r="K48" s="72">
        <f t="shared" si="0"/>
        <v>167671964.028</v>
      </c>
      <c r="L48" s="107"/>
      <c r="M48" s="146"/>
      <c r="N48" s="138"/>
      <c r="O48" s="110">
        <v>21</v>
      </c>
      <c r="P48" s="71" t="s">
        <v>43</v>
      </c>
      <c r="Q48" s="71">
        <v>184233480.01440001</v>
      </c>
      <c r="R48" s="71">
        <v>0</v>
      </c>
      <c r="S48" s="71">
        <v>5869523.8676000005</v>
      </c>
      <c r="T48" s="71">
        <v>591983.41070000001</v>
      </c>
      <c r="U48" s="71">
        <v>308663.89889999997</v>
      </c>
      <c r="V48" s="71">
        <v>39424730.1241</v>
      </c>
      <c r="W48" s="72">
        <f t="shared" si="1"/>
        <v>230428381.31569999</v>
      </c>
    </row>
    <row r="49" spans="1:23" ht="24.95" customHeight="1" x14ac:dyDescent="0.2">
      <c r="A49" s="141"/>
      <c r="B49" s="138"/>
      <c r="C49" s="70">
        <v>2</v>
      </c>
      <c r="D49" s="71" t="s">
        <v>100</v>
      </c>
      <c r="E49" s="71">
        <v>104357773.0766</v>
      </c>
      <c r="F49" s="71">
        <v>0</v>
      </c>
      <c r="G49" s="71">
        <v>3324750.9616</v>
      </c>
      <c r="H49" s="71">
        <v>335324.8847</v>
      </c>
      <c r="I49" s="71">
        <v>174840.51819999999</v>
      </c>
      <c r="J49" s="71">
        <v>24122893.329599999</v>
      </c>
      <c r="K49" s="72">
        <f t="shared" si="0"/>
        <v>132315582.77070001</v>
      </c>
      <c r="L49" s="107"/>
      <c r="M49" s="146"/>
      <c r="N49" s="138"/>
      <c r="O49" s="110">
        <v>22</v>
      </c>
      <c r="P49" s="71" t="s">
        <v>482</v>
      </c>
      <c r="Q49" s="71">
        <v>129634595.2678</v>
      </c>
      <c r="R49" s="71">
        <v>0</v>
      </c>
      <c r="S49" s="71">
        <v>4130049.2773000002</v>
      </c>
      <c r="T49" s="71">
        <v>416544.97240000003</v>
      </c>
      <c r="U49" s="71">
        <v>217189.1863</v>
      </c>
      <c r="V49" s="71">
        <v>26682762.655200001</v>
      </c>
      <c r="W49" s="72">
        <f t="shared" si="1"/>
        <v>161081141.359</v>
      </c>
    </row>
    <row r="50" spans="1:23" ht="24.95" customHeight="1" x14ac:dyDescent="0.2">
      <c r="A50" s="141"/>
      <c r="B50" s="138"/>
      <c r="C50" s="70">
        <v>3</v>
      </c>
      <c r="D50" s="71" t="s">
        <v>101</v>
      </c>
      <c r="E50" s="71">
        <v>137781824.6428</v>
      </c>
      <c r="F50" s="71">
        <v>0</v>
      </c>
      <c r="G50" s="71">
        <v>4389613.1593000004</v>
      </c>
      <c r="H50" s="71">
        <v>442723.84409999999</v>
      </c>
      <c r="I50" s="71">
        <v>230839.01569999999</v>
      </c>
      <c r="J50" s="71">
        <v>31228095.213599999</v>
      </c>
      <c r="K50" s="72">
        <f t="shared" si="0"/>
        <v>174073095.87550002</v>
      </c>
      <c r="L50" s="107"/>
      <c r="M50" s="146"/>
      <c r="N50" s="138"/>
      <c r="O50" s="110">
        <v>23</v>
      </c>
      <c r="P50" s="71" t="s">
        <v>483</v>
      </c>
      <c r="Q50" s="71">
        <v>122470327.963</v>
      </c>
      <c r="R50" s="71">
        <v>0</v>
      </c>
      <c r="S50" s="71">
        <v>3901801.7409000001</v>
      </c>
      <c r="T50" s="71">
        <v>393524.57789999997</v>
      </c>
      <c r="U50" s="71">
        <v>205186.20680000001</v>
      </c>
      <c r="V50" s="71">
        <v>25521080.478799999</v>
      </c>
      <c r="W50" s="72">
        <f t="shared" si="1"/>
        <v>152491920.96740001</v>
      </c>
    </row>
    <row r="51" spans="1:23" ht="24.95" customHeight="1" x14ac:dyDescent="0.2">
      <c r="A51" s="141"/>
      <c r="B51" s="138"/>
      <c r="C51" s="70">
        <v>4</v>
      </c>
      <c r="D51" s="71" t="s">
        <v>102</v>
      </c>
      <c r="E51" s="71">
        <v>105625418.28740001</v>
      </c>
      <c r="F51" s="71">
        <v>0</v>
      </c>
      <c r="G51" s="71">
        <v>3365137.0729</v>
      </c>
      <c r="H51" s="71">
        <v>339398.11249999999</v>
      </c>
      <c r="I51" s="71">
        <v>176964.32500000001</v>
      </c>
      <c r="J51" s="71">
        <v>25014230.991599999</v>
      </c>
      <c r="K51" s="72">
        <f t="shared" si="0"/>
        <v>134521148.78940001</v>
      </c>
      <c r="L51" s="107"/>
      <c r="M51" s="146"/>
      <c r="N51" s="138"/>
      <c r="O51" s="110">
        <v>24</v>
      </c>
      <c r="P51" s="71" t="s">
        <v>484</v>
      </c>
      <c r="Q51" s="71">
        <v>148983318.27320001</v>
      </c>
      <c r="R51" s="71">
        <v>0</v>
      </c>
      <c r="S51" s="71">
        <v>4746483.3340999996</v>
      </c>
      <c r="T51" s="71">
        <v>478716.75050000002</v>
      </c>
      <c r="U51" s="71">
        <v>249605.94510000001</v>
      </c>
      <c r="V51" s="71">
        <v>31985435.1952</v>
      </c>
      <c r="W51" s="72">
        <f t="shared" si="1"/>
        <v>186443559.49810001</v>
      </c>
    </row>
    <row r="52" spans="1:23" ht="24.95" customHeight="1" x14ac:dyDescent="0.2">
      <c r="A52" s="141"/>
      <c r="B52" s="138"/>
      <c r="C52" s="70">
        <v>5</v>
      </c>
      <c r="D52" s="71" t="s">
        <v>103</v>
      </c>
      <c r="E52" s="71">
        <v>141943217.92860001</v>
      </c>
      <c r="F52" s="71">
        <v>0</v>
      </c>
      <c r="G52" s="71">
        <v>4522191.6527000004</v>
      </c>
      <c r="H52" s="71">
        <v>456095.3322</v>
      </c>
      <c r="I52" s="71">
        <v>237810.99429999999</v>
      </c>
      <c r="J52" s="71">
        <v>32503763.568399999</v>
      </c>
      <c r="K52" s="72">
        <f t="shared" si="0"/>
        <v>179663079.47620001</v>
      </c>
      <c r="L52" s="107"/>
      <c r="M52" s="146"/>
      <c r="N52" s="138"/>
      <c r="O52" s="110">
        <v>25</v>
      </c>
      <c r="P52" s="71" t="s">
        <v>485</v>
      </c>
      <c r="Q52" s="71">
        <v>148256292.03650001</v>
      </c>
      <c r="R52" s="71">
        <v>0</v>
      </c>
      <c r="S52" s="71">
        <v>4723320.8891000003</v>
      </c>
      <c r="T52" s="71">
        <v>476380.65250000003</v>
      </c>
      <c r="U52" s="71">
        <v>248387.88870000001</v>
      </c>
      <c r="V52" s="71">
        <v>30827305.175799999</v>
      </c>
      <c r="W52" s="72">
        <f t="shared" si="1"/>
        <v>184531686.6426</v>
      </c>
    </row>
    <row r="53" spans="1:23" ht="24.95" customHeight="1" x14ac:dyDescent="0.2">
      <c r="A53" s="141"/>
      <c r="B53" s="138"/>
      <c r="C53" s="70">
        <v>6</v>
      </c>
      <c r="D53" s="71" t="s">
        <v>104</v>
      </c>
      <c r="E53" s="71">
        <v>123719503.89820001</v>
      </c>
      <c r="F53" s="71">
        <v>0</v>
      </c>
      <c r="G53" s="71">
        <v>3941599.4364999998</v>
      </c>
      <c r="H53" s="71">
        <v>397538.45980000001</v>
      </c>
      <c r="I53" s="71">
        <v>207279.07019999999</v>
      </c>
      <c r="J53" s="71">
        <v>26969376.2205</v>
      </c>
      <c r="K53" s="72">
        <f t="shared" si="0"/>
        <v>155235297.08520001</v>
      </c>
      <c r="L53" s="107"/>
      <c r="M53" s="146"/>
      <c r="N53" s="138"/>
      <c r="O53" s="110">
        <v>26</v>
      </c>
      <c r="P53" s="71" t="s">
        <v>486</v>
      </c>
      <c r="Q53" s="71">
        <v>140631747.3026</v>
      </c>
      <c r="R53" s="71">
        <v>0</v>
      </c>
      <c r="S53" s="71">
        <v>4480409.3005999997</v>
      </c>
      <c r="T53" s="71">
        <v>451881.28360000002</v>
      </c>
      <c r="U53" s="71">
        <v>235613.76269999999</v>
      </c>
      <c r="V53" s="71">
        <v>30449634.7773</v>
      </c>
      <c r="W53" s="72">
        <f t="shared" si="1"/>
        <v>176249286.42679998</v>
      </c>
    </row>
    <row r="54" spans="1:23" ht="24.95" customHeight="1" x14ac:dyDescent="0.2">
      <c r="A54" s="141"/>
      <c r="B54" s="138"/>
      <c r="C54" s="70">
        <v>7</v>
      </c>
      <c r="D54" s="71" t="s">
        <v>105</v>
      </c>
      <c r="E54" s="71">
        <v>140319465.023</v>
      </c>
      <c r="F54" s="71">
        <v>0</v>
      </c>
      <c r="G54" s="71">
        <v>4470460.2494999999</v>
      </c>
      <c r="H54" s="71">
        <v>450877.85070000001</v>
      </c>
      <c r="I54" s="71">
        <v>235090.56640000001</v>
      </c>
      <c r="J54" s="71">
        <v>31020484.327799998</v>
      </c>
      <c r="K54" s="72">
        <f t="shared" si="0"/>
        <v>176496378.0174</v>
      </c>
      <c r="L54" s="107"/>
      <c r="M54" s="146"/>
      <c r="N54" s="138"/>
      <c r="O54" s="110">
        <v>27</v>
      </c>
      <c r="P54" s="71" t="s">
        <v>487</v>
      </c>
      <c r="Q54" s="71">
        <v>143585333.67390001</v>
      </c>
      <c r="R54" s="71">
        <v>0</v>
      </c>
      <c r="S54" s="71">
        <v>4574508.0805000002</v>
      </c>
      <c r="T54" s="71">
        <v>461371.81770000001</v>
      </c>
      <c r="U54" s="71">
        <v>240562.18729999999</v>
      </c>
      <c r="V54" s="71">
        <v>30206565.753600001</v>
      </c>
      <c r="W54" s="72">
        <f t="shared" si="1"/>
        <v>179068341.51300001</v>
      </c>
    </row>
    <row r="55" spans="1:23" ht="24.95" customHeight="1" x14ac:dyDescent="0.2">
      <c r="A55" s="141"/>
      <c r="B55" s="138"/>
      <c r="C55" s="70">
        <v>8</v>
      </c>
      <c r="D55" s="71" t="s">
        <v>106</v>
      </c>
      <c r="E55" s="71">
        <v>112430839.21080001</v>
      </c>
      <c r="F55" s="71">
        <v>0</v>
      </c>
      <c r="G55" s="71">
        <v>3581952.0650999998</v>
      </c>
      <c r="H55" s="71">
        <v>361265.45329999999</v>
      </c>
      <c r="I55" s="71">
        <v>188366.0949</v>
      </c>
      <c r="J55" s="71">
        <v>25064024.619899999</v>
      </c>
      <c r="K55" s="72">
        <f t="shared" si="0"/>
        <v>141626447.44400001</v>
      </c>
      <c r="L55" s="107"/>
      <c r="M55" s="146"/>
      <c r="N55" s="138"/>
      <c r="O55" s="110">
        <v>28</v>
      </c>
      <c r="P55" s="71" t="s">
        <v>488</v>
      </c>
      <c r="Q55" s="71">
        <v>120944020.2173</v>
      </c>
      <c r="R55" s="71">
        <v>0</v>
      </c>
      <c r="S55" s="71">
        <v>3853174.8585999999</v>
      </c>
      <c r="T55" s="71">
        <v>388620.2095</v>
      </c>
      <c r="U55" s="71">
        <v>202629.038</v>
      </c>
      <c r="V55" s="71">
        <v>26539661.476300001</v>
      </c>
      <c r="W55" s="72">
        <f t="shared" si="1"/>
        <v>151928105.79970002</v>
      </c>
    </row>
    <row r="56" spans="1:23" ht="24.95" customHeight="1" x14ac:dyDescent="0.2">
      <c r="A56" s="141"/>
      <c r="B56" s="138"/>
      <c r="C56" s="70">
        <v>9</v>
      </c>
      <c r="D56" s="71" t="s">
        <v>107</v>
      </c>
      <c r="E56" s="71">
        <v>130479879.09379999</v>
      </c>
      <c r="F56" s="71">
        <v>0</v>
      </c>
      <c r="G56" s="71">
        <v>4156979.3097000001</v>
      </c>
      <c r="H56" s="71">
        <v>419261.05859999999</v>
      </c>
      <c r="I56" s="71">
        <v>218605.3708</v>
      </c>
      <c r="J56" s="71">
        <v>28979072.4307</v>
      </c>
      <c r="K56" s="72">
        <f t="shared" si="0"/>
        <v>164253797.26359999</v>
      </c>
      <c r="L56" s="107"/>
      <c r="M56" s="146"/>
      <c r="N56" s="138"/>
      <c r="O56" s="110">
        <v>29</v>
      </c>
      <c r="P56" s="71" t="s">
        <v>489</v>
      </c>
      <c r="Q56" s="71">
        <v>144717172.01320001</v>
      </c>
      <c r="R56" s="71">
        <v>0</v>
      </c>
      <c r="S56" s="71">
        <v>4610567.4989999998</v>
      </c>
      <c r="T56" s="71">
        <v>465008.66759999999</v>
      </c>
      <c r="U56" s="71">
        <v>242458.4638</v>
      </c>
      <c r="V56" s="71">
        <v>30116493.2031</v>
      </c>
      <c r="W56" s="72">
        <f t="shared" si="1"/>
        <v>180151699.84670004</v>
      </c>
    </row>
    <row r="57" spans="1:23" ht="24.95" customHeight="1" x14ac:dyDescent="0.2">
      <c r="A57" s="141"/>
      <c r="B57" s="138"/>
      <c r="C57" s="70">
        <v>10</v>
      </c>
      <c r="D57" s="71" t="s">
        <v>108</v>
      </c>
      <c r="E57" s="71">
        <v>141956067.90650001</v>
      </c>
      <c r="F57" s="71">
        <v>0</v>
      </c>
      <c r="G57" s="71">
        <v>4522601.0422</v>
      </c>
      <c r="H57" s="71">
        <v>456136.62209999998</v>
      </c>
      <c r="I57" s="71">
        <v>237832.52309999999</v>
      </c>
      <c r="J57" s="71">
        <v>32311693.369100001</v>
      </c>
      <c r="K57" s="72">
        <f t="shared" si="0"/>
        <v>179484331.463</v>
      </c>
      <c r="L57" s="107"/>
      <c r="M57" s="146"/>
      <c r="N57" s="138"/>
      <c r="O57" s="110">
        <v>30</v>
      </c>
      <c r="P57" s="71" t="s">
        <v>490</v>
      </c>
      <c r="Q57" s="71">
        <v>130543599.5588</v>
      </c>
      <c r="R57" s="71">
        <v>0</v>
      </c>
      <c r="S57" s="71">
        <v>4159009.3901999998</v>
      </c>
      <c r="T57" s="71">
        <v>419465.80670000002</v>
      </c>
      <c r="U57" s="71">
        <v>218712.12779999999</v>
      </c>
      <c r="V57" s="71">
        <v>28976631.419199999</v>
      </c>
      <c r="W57" s="72">
        <f t="shared" si="1"/>
        <v>164317418.30269998</v>
      </c>
    </row>
    <row r="58" spans="1:23" ht="24.95" customHeight="1" x14ac:dyDescent="0.2">
      <c r="A58" s="141"/>
      <c r="B58" s="138"/>
      <c r="C58" s="70">
        <v>11</v>
      </c>
      <c r="D58" s="71" t="s">
        <v>109</v>
      </c>
      <c r="E58" s="71">
        <v>109253320.7202</v>
      </c>
      <c r="F58" s="71">
        <v>0</v>
      </c>
      <c r="G58" s="71">
        <v>3480718.9959999998</v>
      </c>
      <c r="H58" s="71">
        <v>351055.3751</v>
      </c>
      <c r="I58" s="71">
        <v>183042.49549999999</v>
      </c>
      <c r="J58" s="71">
        <v>24909188.6369</v>
      </c>
      <c r="K58" s="72">
        <f t="shared" si="0"/>
        <v>138177326.22370002</v>
      </c>
      <c r="L58" s="107"/>
      <c r="M58" s="146"/>
      <c r="N58" s="138"/>
      <c r="O58" s="110">
        <v>31</v>
      </c>
      <c r="P58" s="71" t="s">
        <v>491</v>
      </c>
      <c r="Q58" s="71">
        <v>135254612.7552</v>
      </c>
      <c r="R58" s="71">
        <v>0</v>
      </c>
      <c r="S58" s="71">
        <v>4309098.3120999997</v>
      </c>
      <c r="T58" s="71">
        <v>434603.34659999999</v>
      </c>
      <c r="U58" s="71">
        <v>226604.9369</v>
      </c>
      <c r="V58" s="71">
        <v>27854276.694499999</v>
      </c>
      <c r="W58" s="72">
        <f t="shared" si="1"/>
        <v>168079196.04529998</v>
      </c>
    </row>
    <row r="59" spans="1:23" ht="24.95" customHeight="1" x14ac:dyDescent="0.2">
      <c r="A59" s="141"/>
      <c r="B59" s="138"/>
      <c r="C59" s="70">
        <v>12</v>
      </c>
      <c r="D59" s="71" t="s">
        <v>110</v>
      </c>
      <c r="E59" s="71">
        <v>129227046.2958</v>
      </c>
      <c r="F59" s="71">
        <v>0</v>
      </c>
      <c r="G59" s="71">
        <v>4117065.1094999998</v>
      </c>
      <c r="H59" s="71">
        <v>415235.4264</v>
      </c>
      <c r="I59" s="71">
        <v>216506.38070000001</v>
      </c>
      <c r="J59" s="71">
        <v>28649419.5821</v>
      </c>
      <c r="K59" s="72">
        <f t="shared" si="0"/>
        <v>162625272.79450002</v>
      </c>
      <c r="L59" s="107"/>
      <c r="M59" s="146"/>
      <c r="N59" s="138"/>
      <c r="O59" s="110">
        <v>32</v>
      </c>
      <c r="P59" s="71" t="s">
        <v>492</v>
      </c>
      <c r="Q59" s="71">
        <v>145125422.9163</v>
      </c>
      <c r="R59" s="71">
        <v>0</v>
      </c>
      <c r="S59" s="71">
        <v>4623574.0296999998</v>
      </c>
      <c r="T59" s="71">
        <v>466320.46919999999</v>
      </c>
      <c r="U59" s="71">
        <v>243142.4455</v>
      </c>
      <c r="V59" s="71">
        <v>30881792.725699998</v>
      </c>
      <c r="W59" s="72">
        <f t="shared" si="1"/>
        <v>181340252.58639997</v>
      </c>
    </row>
    <row r="60" spans="1:23" ht="24.95" customHeight="1" x14ac:dyDescent="0.2">
      <c r="A60" s="141"/>
      <c r="B60" s="138"/>
      <c r="C60" s="70">
        <v>13</v>
      </c>
      <c r="D60" s="71" t="s">
        <v>111</v>
      </c>
      <c r="E60" s="71">
        <v>129263480.9719</v>
      </c>
      <c r="F60" s="71">
        <v>0</v>
      </c>
      <c r="G60" s="71">
        <v>4118225.8876999998</v>
      </c>
      <c r="H60" s="71">
        <v>415352.49910000002</v>
      </c>
      <c r="I60" s="71">
        <v>216567.42310000001</v>
      </c>
      <c r="J60" s="71">
        <v>28656967.9155</v>
      </c>
      <c r="K60" s="72">
        <f t="shared" si="0"/>
        <v>162670594.69730002</v>
      </c>
      <c r="L60" s="107"/>
      <c r="M60" s="146"/>
      <c r="N60" s="138"/>
      <c r="O60" s="110">
        <v>33</v>
      </c>
      <c r="P60" s="71" t="s">
        <v>493</v>
      </c>
      <c r="Q60" s="71">
        <v>140653872.83750001</v>
      </c>
      <c r="R60" s="71">
        <v>0</v>
      </c>
      <c r="S60" s="71">
        <v>4481114.2015000004</v>
      </c>
      <c r="T60" s="71">
        <v>451952.37780000002</v>
      </c>
      <c r="U60" s="71">
        <v>235650.83170000001</v>
      </c>
      <c r="V60" s="71">
        <v>27932741.303599998</v>
      </c>
      <c r="W60" s="72">
        <f t="shared" si="1"/>
        <v>173755331.5521</v>
      </c>
    </row>
    <row r="61" spans="1:23" ht="24.95" customHeight="1" x14ac:dyDescent="0.2">
      <c r="A61" s="141"/>
      <c r="B61" s="138"/>
      <c r="C61" s="70">
        <v>14</v>
      </c>
      <c r="D61" s="71" t="s">
        <v>112</v>
      </c>
      <c r="E61" s="71">
        <v>133316051.2862</v>
      </c>
      <c r="F61" s="71">
        <v>0</v>
      </c>
      <c r="G61" s="71">
        <v>4247337.3726000004</v>
      </c>
      <c r="H61" s="71">
        <v>428374.31469999999</v>
      </c>
      <c r="I61" s="71">
        <v>223357.0802</v>
      </c>
      <c r="J61" s="71">
        <v>29358138.319499999</v>
      </c>
      <c r="K61" s="72">
        <f t="shared" si="0"/>
        <v>167573258.3732</v>
      </c>
      <c r="L61" s="107"/>
      <c r="M61" s="147"/>
      <c r="N61" s="139"/>
      <c r="O61" s="110">
        <v>34</v>
      </c>
      <c r="P61" s="71" t="s">
        <v>494</v>
      </c>
      <c r="Q61" s="71">
        <v>137852335.7128</v>
      </c>
      <c r="R61" s="71">
        <v>0</v>
      </c>
      <c r="S61" s="71">
        <v>4391859.5828</v>
      </c>
      <c r="T61" s="71">
        <v>442950.41200000001</v>
      </c>
      <c r="U61" s="71">
        <v>230957.14970000001</v>
      </c>
      <c r="V61" s="71">
        <v>29039999.361499999</v>
      </c>
      <c r="W61" s="72">
        <f t="shared" si="1"/>
        <v>171958102.21879998</v>
      </c>
    </row>
    <row r="62" spans="1:23" ht="24.95" customHeight="1" x14ac:dyDescent="0.2">
      <c r="A62" s="141"/>
      <c r="B62" s="138"/>
      <c r="C62" s="70">
        <v>15</v>
      </c>
      <c r="D62" s="71" t="s">
        <v>113</v>
      </c>
      <c r="E62" s="71">
        <v>121797277.6737</v>
      </c>
      <c r="F62" s="71">
        <v>0</v>
      </c>
      <c r="G62" s="71">
        <v>3880358.9241999998</v>
      </c>
      <c r="H62" s="71">
        <v>391361.9167</v>
      </c>
      <c r="I62" s="71">
        <v>204058.5815</v>
      </c>
      <c r="J62" s="71">
        <v>26574706.2139</v>
      </c>
      <c r="K62" s="72">
        <f t="shared" si="0"/>
        <v>152847763.31</v>
      </c>
      <c r="L62" s="107"/>
      <c r="M62" s="108"/>
      <c r="N62" s="142" t="s">
        <v>831</v>
      </c>
      <c r="O62" s="143"/>
      <c r="P62" s="144"/>
      <c r="Q62" s="111">
        <f>SUM(Q28:Q61)</f>
        <v>4895135575.1179991</v>
      </c>
      <c r="R62" s="111">
        <f t="shared" ref="R62:W62" si="4">SUM(R28:R61)</f>
        <v>0</v>
      </c>
      <c r="S62" s="111">
        <f t="shared" si="4"/>
        <v>155954906.19220001</v>
      </c>
      <c r="T62" s="111">
        <f t="shared" si="4"/>
        <v>15729166.345900003</v>
      </c>
      <c r="U62" s="111">
        <f t="shared" si="4"/>
        <v>8201286.9333000006</v>
      </c>
      <c r="V62" s="111">
        <f t="shared" si="4"/>
        <v>1021062081.9925998</v>
      </c>
      <c r="W62" s="111">
        <f t="shared" si="4"/>
        <v>6096083016.5819998</v>
      </c>
    </row>
    <row r="63" spans="1:23" ht="24.95" customHeight="1" x14ac:dyDescent="0.2">
      <c r="A63" s="141"/>
      <c r="B63" s="138"/>
      <c r="C63" s="70">
        <v>16</v>
      </c>
      <c r="D63" s="71" t="s">
        <v>114</v>
      </c>
      <c r="E63" s="71">
        <v>124361156.13959999</v>
      </c>
      <c r="F63" s="71">
        <v>0</v>
      </c>
      <c r="G63" s="71">
        <v>3962041.9378</v>
      </c>
      <c r="H63" s="71">
        <v>399600.23210000002</v>
      </c>
      <c r="I63" s="71">
        <v>208354.0914</v>
      </c>
      <c r="J63" s="71">
        <v>28340445.361200001</v>
      </c>
      <c r="K63" s="72">
        <f t="shared" si="0"/>
        <v>157271597.76209998</v>
      </c>
      <c r="L63" s="107"/>
      <c r="M63" s="145">
        <v>21</v>
      </c>
      <c r="N63" s="137" t="s">
        <v>44</v>
      </c>
      <c r="O63" s="110">
        <v>1</v>
      </c>
      <c r="P63" s="71" t="s">
        <v>495</v>
      </c>
      <c r="Q63" s="71">
        <v>110373380.87010001</v>
      </c>
      <c r="R63" s="71">
        <v>0</v>
      </c>
      <c r="S63" s="71">
        <v>3516403.1712000002</v>
      </c>
      <c r="T63" s="71">
        <v>354654.37910000002</v>
      </c>
      <c r="U63" s="71">
        <v>184919.03899999999</v>
      </c>
      <c r="V63" s="71">
        <v>23489401.135600001</v>
      </c>
      <c r="W63" s="72">
        <f t="shared" si="1"/>
        <v>137918758.59500003</v>
      </c>
    </row>
    <row r="64" spans="1:23" ht="24.95" customHeight="1" x14ac:dyDescent="0.2">
      <c r="A64" s="141"/>
      <c r="B64" s="138"/>
      <c r="C64" s="70">
        <v>17</v>
      </c>
      <c r="D64" s="71" t="s">
        <v>115</v>
      </c>
      <c r="E64" s="71">
        <v>116083746.8925</v>
      </c>
      <c r="F64" s="71">
        <v>0</v>
      </c>
      <c r="G64" s="71">
        <v>3698330.6343999999</v>
      </c>
      <c r="H64" s="71">
        <v>373003.06329999998</v>
      </c>
      <c r="I64" s="71">
        <v>194486.15919999999</v>
      </c>
      <c r="J64" s="71">
        <v>26880191.709199999</v>
      </c>
      <c r="K64" s="72">
        <f t="shared" si="0"/>
        <v>147229758.45859998</v>
      </c>
      <c r="L64" s="107"/>
      <c r="M64" s="146"/>
      <c r="N64" s="138"/>
      <c r="O64" s="110">
        <v>2</v>
      </c>
      <c r="P64" s="71" t="s">
        <v>496</v>
      </c>
      <c r="Q64" s="71">
        <v>180345733.61570001</v>
      </c>
      <c r="R64" s="71">
        <v>0</v>
      </c>
      <c r="S64" s="71">
        <v>5745663.5340999998</v>
      </c>
      <c r="T64" s="71">
        <v>579491.21129999997</v>
      </c>
      <c r="U64" s="71">
        <v>302150.38699999999</v>
      </c>
      <c r="V64" s="71">
        <v>30977918.810400002</v>
      </c>
      <c r="W64" s="72">
        <f t="shared" si="1"/>
        <v>217950957.55849999</v>
      </c>
    </row>
    <row r="65" spans="1:23" ht="24.95" customHeight="1" x14ac:dyDescent="0.2">
      <c r="A65" s="141"/>
      <c r="B65" s="138"/>
      <c r="C65" s="70">
        <v>18</v>
      </c>
      <c r="D65" s="71" t="s">
        <v>116</v>
      </c>
      <c r="E65" s="71">
        <v>144222980.99680001</v>
      </c>
      <c r="F65" s="71">
        <v>0</v>
      </c>
      <c r="G65" s="71">
        <v>4594822.9884000001</v>
      </c>
      <c r="H65" s="71">
        <v>463420.72129999998</v>
      </c>
      <c r="I65" s="71">
        <v>241630.49859999999</v>
      </c>
      <c r="J65" s="71">
        <v>31575635.709600002</v>
      </c>
      <c r="K65" s="72">
        <f t="shared" si="0"/>
        <v>181098490.91470003</v>
      </c>
      <c r="L65" s="107"/>
      <c r="M65" s="146"/>
      <c r="N65" s="138"/>
      <c r="O65" s="110">
        <v>3</v>
      </c>
      <c r="P65" s="71" t="s">
        <v>497</v>
      </c>
      <c r="Q65" s="71">
        <v>151903724.3644</v>
      </c>
      <c r="R65" s="71">
        <v>0</v>
      </c>
      <c r="S65" s="71">
        <v>4839525.0182999996</v>
      </c>
      <c r="T65" s="71">
        <v>488100.66899999999</v>
      </c>
      <c r="U65" s="71">
        <v>254498.77960000001</v>
      </c>
      <c r="V65" s="71">
        <v>31704461.763799999</v>
      </c>
      <c r="W65" s="72">
        <f t="shared" si="1"/>
        <v>189190310.59509999</v>
      </c>
    </row>
    <row r="66" spans="1:23" ht="24.95" customHeight="1" x14ac:dyDescent="0.2">
      <c r="A66" s="141"/>
      <c r="B66" s="138"/>
      <c r="C66" s="70">
        <v>19</v>
      </c>
      <c r="D66" s="71" t="s">
        <v>117</v>
      </c>
      <c r="E66" s="71">
        <v>120343399.41580001</v>
      </c>
      <c r="F66" s="71">
        <v>0</v>
      </c>
      <c r="G66" s="71">
        <v>3834039.5846000002</v>
      </c>
      <c r="H66" s="71">
        <v>386690.28039999999</v>
      </c>
      <c r="I66" s="71">
        <v>201622.76079999999</v>
      </c>
      <c r="J66" s="71">
        <v>27171912.596500002</v>
      </c>
      <c r="K66" s="72">
        <f t="shared" si="0"/>
        <v>151937664.6381</v>
      </c>
      <c r="L66" s="107"/>
      <c r="M66" s="146"/>
      <c r="N66" s="138"/>
      <c r="O66" s="110">
        <v>4</v>
      </c>
      <c r="P66" s="71" t="s">
        <v>498</v>
      </c>
      <c r="Q66" s="71">
        <v>125422106.0396</v>
      </c>
      <c r="R66" s="71">
        <v>0</v>
      </c>
      <c r="S66" s="71">
        <v>3995842.9101</v>
      </c>
      <c r="T66" s="71">
        <v>403009.30160000001</v>
      </c>
      <c r="U66" s="71">
        <v>210131.6018</v>
      </c>
      <c r="V66" s="71">
        <v>26744318.6413</v>
      </c>
      <c r="W66" s="72">
        <f t="shared" si="1"/>
        <v>156775408.49439999</v>
      </c>
    </row>
    <row r="67" spans="1:23" ht="24.95" customHeight="1" x14ac:dyDescent="0.2">
      <c r="A67" s="141"/>
      <c r="B67" s="138"/>
      <c r="C67" s="70">
        <v>20</v>
      </c>
      <c r="D67" s="71" t="s">
        <v>118</v>
      </c>
      <c r="E67" s="71">
        <v>126621321.3459</v>
      </c>
      <c r="F67" s="71">
        <v>0</v>
      </c>
      <c r="G67" s="71">
        <v>4034048.9021000001</v>
      </c>
      <c r="H67" s="71">
        <v>406862.64880000002</v>
      </c>
      <c r="I67" s="71">
        <v>212140.76139999999</v>
      </c>
      <c r="J67" s="71">
        <v>28416436.1468</v>
      </c>
      <c r="K67" s="72">
        <f t="shared" si="0"/>
        <v>159690809.80500001</v>
      </c>
      <c r="L67" s="107"/>
      <c r="M67" s="146"/>
      <c r="N67" s="138"/>
      <c r="O67" s="110">
        <v>5</v>
      </c>
      <c r="P67" s="71" t="s">
        <v>499</v>
      </c>
      <c r="Q67" s="71">
        <v>167037796.123</v>
      </c>
      <c r="R67" s="71">
        <v>0</v>
      </c>
      <c r="S67" s="71">
        <v>5321683.8278000001</v>
      </c>
      <c r="T67" s="71">
        <v>536729.82920000004</v>
      </c>
      <c r="U67" s="71">
        <v>279854.33159999998</v>
      </c>
      <c r="V67" s="71">
        <v>34389702.103</v>
      </c>
      <c r="W67" s="72">
        <f t="shared" si="1"/>
        <v>207565766.21460003</v>
      </c>
    </row>
    <row r="68" spans="1:23" ht="24.95" customHeight="1" x14ac:dyDescent="0.2">
      <c r="A68" s="141"/>
      <c r="B68" s="138"/>
      <c r="C68" s="70">
        <v>21</v>
      </c>
      <c r="D68" s="71" t="s">
        <v>119</v>
      </c>
      <c r="E68" s="71">
        <v>131704565.17569999</v>
      </c>
      <c r="F68" s="71">
        <v>0</v>
      </c>
      <c r="G68" s="71">
        <v>4195996.7791999998</v>
      </c>
      <c r="H68" s="71">
        <v>423196.24910000002</v>
      </c>
      <c r="I68" s="71">
        <v>220657.204</v>
      </c>
      <c r="J68" s="71">
        <v>29688235.1877</v>
      </c>
      <c r="K68" s="72">
        <f t="shared" si="0"/>
        <v>166232650.5957</v>
      </c>
      <c r="L68" s="107"/>
      <c r="M68" s="146"/>
      <c r="N68" s="138"/>
      <c r="O68" s="110">
        <v>6</v>
      </c>
      <c r="P68" s="71" t="s">
        <v>500</v>
      </c>
      <c r="Q68" s="71">
        <v>204360639.0214</v>
      </c>
      <c r="R68" s="71">
        <v>0</v>
      </c>
      <c r="S68" s="71">
        <v>6510758.2412999999</v>
      </c>
      <c r="T68" s="71">
        <v>656656.47790000006</v>
      </c>
      <c r="U68" s="71">
        <v>342384.84570000001</v>
      </c>
      <c r="V68" s="71">
        <v>36330892.429700002</v>
      </c>
      <c r="W68" s="72">
        <f t="shared" si="1"/>
        <v>248201331.01599997</v>
      </c>
    </row>
    <row r="69" spans="1:23" ht="24.95" customHeight="1" x14ac:dyDescent="0.2">
      <c r="A69" s="141"/>
      <c r="B69" s="138"/>
      <c r="C69" s="70">
        <v>22</v>
      </c>
      <c r="D69" s="71" t="s">
        <v>120</v>
      </c>
      <c r="E69" s="71">
        <v>113203520.89049999</v>
      </c>
      <c r="F69" s="71">
        <v>0</v>
      </c>
      <c r="G69" s="71">
        <v>3606569.0542000001</v>
      </c>
      <c r="H69" s="71">
        <v>363748.2525</v>
      </c>
      <c r="I69" s="71">
        <v>189660.6422</v>
      </c>
      <c r="J69" s="71">
        <v>26883046.120999999</v>
      </c>
      <c r="K69" s="72">
        <f t="shared" si="0"/>
        <v>144246544.96039999</v>
      </c>
      <c r="L69" s="107"/>
      <c r="M69" s="146"/>
      <c r="N69" s="138"/>
      <c r="O69" s="110">
        <v>7</v>
      </c>
      <c r="P69" s="71" t="s">
        <v>501</v>
      </c>
      <c r="Q69" s="71">
        <v>139225248.06690001</v>
      </c>
      <c r="R69" s="71">
        <v>0</v>
      </c>
      <c r="S69" s="71">
        <v>4435599.4166999999</v>
      </c>
      <c r="T69" s="71">
        <v>447361.88669999997</v>
      </c>
      <c r="U69" s="71">
        <v>233257.3205</v>
      </c>
      <c r="V69" s="71">
        <v>27009081.194800001</v>
      </c>
      <c r="W69" s="72">
        <f t="shared" si="1"/>
        <v>171350547.8856</v>
      </c>
    </row>
    <row r="70" spans="1:23" ht="24.95" customHeight="1" x14ac:dyDescent="0.2">
      <c r="A70" s="141"/>
      <c r="B70" s="138"/>
      <c r="C70" s="70">
        <v>23</v>
      </c>
      <c r="D70" s="71" t="s">
        <v>121</v>
      </c>
      <c r="E70" s="71">
        <v>118206497.5592</v>
      </c>
      <c r="F70" s="71">
        <v>0</v>
      </c>
      <c r="G70" s="71">
        <v>3765959.6869999999</v>
      </c>
      <c r="H70" s="71">
        <v>379823.93640000001</v>
      </c>
      <c r="I70" s="71">
        <v>198042.60560000001</v>
      </c>
      <c r="J70" s="71">
        <v>28108286.533799998</v>
      </c>
      <c r="K70" s="72">
        <f t="shared" si="0"/>
        <v>150658610.322</v>
      </c>
      <c r="L70" s="107"/>
      <c r="M70" s="146"/>
      <c r="N70" s="138"/>
      <c r="O70" s="110">
        <v>8</v>
      </c>
      <c r="P70" s="71" t="s">
        <v>502</v>
      </c>
      <c r="Q70" s="71">
        <v>147906605.81279999</v>
      </c>
      <c r="R70" s="71">
        <v>0</v>
      </c>
      <c r="S70" s="71">
        <v>4712180.1798</v>
      </c>
      <c r="T70" s="71">
        <v>475257.03240000003</v>
      </c>
      <c r="U70" s="71">
        <v>247802.02609999999</v>
      </c>
      <c r="V70" s="71">
        <v>28456077.689599998</v>
      </c>
      <c r="W70" s="72">
        <f t="shared" si="1"/>
        <v>181797922.74070001</v>
      </c>
    </row>
    <row r="71" spans="1:23" ht="24.95" customHeight="1" x14ac:dyDescent="0.2">
      <c r="A71" s="141"/>
      <c r="B71" s="138"/>
      <c r="C71" s="70">
        <v>24</v>
      </c>
      <c r="D71" s="71" t="s">
        <v>122</v>
      </c>
      <c r="E71" s="71">
        <v>121076698.53129999</v>
      </c>
      <c r="F71" s="71">
        <v>0</v>
      </c>
      <c r="G71" s="71">
        <v>3857401.8782000002</v>
      </c>
      <c r="H71" s="71">
        <v>389046.53460000001</v>
      </c>
      <c r="I71" s="71">
        <v>202851.32670000001</v>
      </c>
      <c r="J71" s="71">
        <v>25830339.044500001</v>
      </c>
      <c r="K71" s="72">
        <f t="shared" si="0"/>
        <v>151356337.31529999</v>
      </c>
      <c r="L71" s="107"/>
      <c r="M71" s="146"/>
      <c r="N71" s="138"/>
      <c r="O71" s="110">
        <v>9</v>
      </c>
      <c r="P71" s="71" t="s">
        <v>503</v>
      </c>
      <c r="Q71" s="71">
        <v>183746433.11399999</v>
      </c>
      <c r="R71" s="71">
        <v>0</v>
      </c>
      <c r="S71" s="71">
        <v>5854006.9626000002</v>
      </c>
      <c r="T71" s="71">
        <v>590418.42000000004</v>
      </c>
      <c r="U71" s="71">
        <v>307847.90279999998</v>
      </c>
      <c r="V71" s="71">
        <v>36126833.700800002</v>
      </c>
      <c r="W71" s="72">
        <f t="shared" si="1"/>
        <v>226625540.10019997</v>
      </c>
    </row>
    <row r="72" spans="1:23" ht="24.95" customHeight="1" x14ac:dyDescent="0.2">
      <c r="A72" s="141"/>
      <c r="B72" s="138"/>
      <c r="C72" s="70">
        <v>25</v>
      </c>
      <c r="D72" s="71" t="s">
        <v>123</v>
      </c>
      <c r="E72" s="71">
        <v>142655172.52419999</v>
      </c>
      <c r="F72" s="71">
        <v>0</v>
      </c>
      <c r="G72" s="71">
        <v>4544873.9278999995</v>
      </c>
      <c r="H72" s="71">
        <v>458383.00170000002</v>
      </c>
      <c r="I72" s="71">
        <v>239003.7997</v>
      </c>
      <c r="J72" s="71">
        <v>31234248.0568</v>
      </c>
      <c r="K72" s="72">
        <f t="shared" si="0"/>
        <v>179131681.31029999</v>
      </c>
      <c r="L72" s="107"/>
      <c r="M72" s="146"/>
      <c r="N72" s="138"/>
      <c r="O72" s="110">
        <v>10</v>
      </c>
      <c r="P72" s="71" t="s">
        <v>504</v>
      </c>
      <c r="Q72" s="71">
        <v>127943994.17749999</v>
      </c>
      <c r="R72" s="71">
        <v>0</v>
      </c>
      <c r="S72" s="71">
        <v>4076188.1471000002</v>
      </c>
      <c r="T72" s="71">
        <v>411112.69270000001</v>
      </c>
      <c r="U72" s="71">
        <v>214356.76120000001</v>
      </c>
      <c r="V72" s="71">
        <v>26993286.782699998</v>
      </c>
      <c r="W72" s="72">
        <f t="shared" si="1"/>
        <v>159638938.56119999</v>
      </c>
    </row>
    <row r="73" spans="1:23" ht="24.95" customHeight="1" x14ac:dyDescent="0.2">
      <c r="A73" s="141"/>
      <c r="B73" s="138"/>
      <c r="C73" s="70">
        <v>26</v>
      </c>
      <c r="D73" s="71" t="s">
        <v>124</v>
      </c>
      <c r="E73" s="71">
        <v>106264794.98029999</v>
      </c>
      <c r="F73" s="71">
        <v>0</v>
      </c>
      <c r="G73" s="71">
        <v>3385507.0770999999</v>
      </c>
      <c r="H73" s="71">
        <v>341452.57290000003</v>
      </c>
      <c r="I73" s="71">
        <v>178035.5337</v>
      </c>
      <c r="J73" s="71">
        <v>23662064.4003</v>
      </c>
      <c r="K73" s="72">
        <f t="shared" ref="K73:K136" si="5">SUM(E73:J73)</f>
        <v>133831854.56429999</v>
      </c>
      <c r="L73" s="107"/>
      <c r="M73" s="146"/>
      <c r="N73" s="138"/>
      <c r="O73" s="110">
        <v>11</v>
      </c>
      <c r="P73" s="71" t="s">
        <v>505</v>
      </c>
      <c r="Q73" s="71">
        <v>135142249.30930001</v>
      </c>
      <c r="R73" s="71">
        <v>0</v>
      </c>
      <c r="S73" s="71">
        <v>4305518.5071</v>
      </c>
      <c r="T73" s="71">
        <v>434242.2977</v>
      </c>
      <c r="U73" s="71">
        <v>226416.68369999999</v>
      </c>
      <c r="V73" s="71">
        <v>28883985.736000001</v>
      </c>
      <c r="W73" s="72">
        <f t="shared" ref="W73:W136" si="6">SUM(Q73:V73)</f>
        <v>168992412.53379998</v>
      </c>
    </row>
    <row r="74" spans="1:23" ht="24.95" customHeight="1" x14ac:dyDescent="0.2">
      <c r="A74" s="141"/>
      <c r="B74" s="138"/>
      <c r="C74" s="70">
        <v>27</v>
      </c>
      <c r="D74" s="71" t="s">
        <v>125</v>
      </c>
      <c r="E74" s="71">
        <v>130387771.23729999</v>
      </c>
      <c r="F74" s="71">
        <v>0</v>
      </c>
      <c r="G74" s="71">
        <v>4154044.8308000001</v>
      </c>
      <c r="H74" s="71">
        <v>418965.09539999999</v>
      </c>
      <c r="I74" s="71">
        <v>218451.05369999999</v>
      </c>
      <c r="J74" s="71">
        <v>28340445.361200001</v>
      </c>
      <c r="K74" s="72">
        <f t="shared" si="5"/>
        <v>163519677.57840002</v>
      </c>
      <c r="L74" s="107"/>
      <c r="M74" s="146"/>
      <c r="N74" s="138"/>
      <c r="O74" s="110">
        <v>12</v>
      </c>
      <c r="P74" s="71" t="s">
        <v>506</v>
      </c>
      <c r="Q74" s="71">
        <v>149091275.9668</v>
      </c>
      <c r="R74" s="71">
        <v>0</v>
      </c>
      <c r="S74" s="71">
        <v>4749922.7755000005</v>
      </c>
      <c r="T74" s="71">
        <v>479063.64279999997</v>
      </c>
      <c r="U74" s="71">
        <v>249786.81690000001</v>
      </c>
      <c r="V74" s="71">
        <v>31569226.075300001</v>
      </c>
      <c r="W74" s="72">
        <f t="shared" si="6"/>
        <v>186139275.27730003</v>
      </c>
    </row>
    <row r="75" spans="1:23" ht="24.95" customHeight="1" x14ac:dyDescent="0.2">
      <c r="A75" s="141"/>
      <c r="B75" s="138"/>
      <c r="C75" s="70">
        <v>28</v>
      </c>
      <c r="D75" s="71" t="s">
        <v>126</v>
      </c>
      <c r="E75" s="71">
        <v>106302637.17299999</v>
      </c>
      <c r="F75" s="71">
        <v>0</v>
      </c>
      <c r="G75" s="71">
        <v>3386712.6974999998</v>
      </c>
      <c r="H75" s="71">
        <v>341574.16840000002</v>
      </c>
      <c r="I75" s="71">
        <v>178098.93429999999</v>
      </c>
      <c r="J75" s="71">
        <v>24323209.6074</v>
      </c>
      <c r="K75" s="72">
        <f t="shared" si="5"/>
        <v>134532232.58060002</v>
      </c>
      <c r="L75" s="107"/>
      <c r="M75" s="146"/>
      <c r="N75" s="138"/>
      <c r="O75" s="110">
        <v>13</v>
      </c>
      <c r="P75" s="71" t="s">
        <v>507</v>
      </c>
      <c r="Q75" s="71">
        <v>124076507.88850001</v>
      </c>
      <c r="R75" s="71">
        <v>0</v>
      </c>
      <c r="S75" s="71">
        <v>3952973.2837</v>
      </c>
      <c r="T75" s="71">
        <v>398685.59350000002</v>
      </c>
      <c r="U75" s="71">
        <v>207877.193</v>
      </c>
      <c r="V75" s="71">
        <v>24721872.725000001</v>
      </c>
      <c r="W75" s="72">
        <f t="shared" si="6"/>
        <v>153357916.68370003</v>
      </c>
    </row>
    <row r="76" spans="1:23" ht="24.95" customHeight="1" x14ac:dyDescent="0.2">
      <c r="A76" s="141"/>
      <c r="B76" s="138"/>
      <c r="C76" s="70">
        <v>29</v>
      </c>
      <c r="D76" s="71" t="s">
        <v>127</v>
      </c>
      <c r="E76" s="71">
        <v>138635704.39289999</v>
      </c>
      <c r="F76" s="71">
        <v>0</v>
      </c>
      <c r="G76" s="71">
        <v>4416817.0506999996</v>
      </c>
      <c r="H76" s="71">
        <v>445467.55089999997</v>
      </c>
      <c r="I76" s="71">
        <v>232269.6018</v>
      </c>
      <c r="J76" s="71">
        <v>27786499.1754</v>
      </c>
      <c r="K76" s="72">
        <f t="shared" si="5"/>
        <v>171516757.77169999</v>
      </c>
      <c r="L76" s="107"/>
      <c r="M76" s="146"/>
      <c r="N76" s="138"/>
      <c r="O76" s="110">
        <v>14</v>
      </c>
      <c r="P76" s="71" t="s">
        <v>508</v>
      </c>
      <c r="Q76" s="71">
        <v>142385901.57690001</v>
      </c>
      <c r="R76" s="71">
        <v>0</v>
      </c>
      <c r="S76" s="71">
        <v>4536295.1818000004</v>
      </c>
      <c r="T76" s="71">
        <v>457517.77389999997</v>
      </c>
      <c r="U76" s="71">
        <v>238552.66440000001</v>
      </c>
      <c r="V76" s="71">
        <v>29111450.641800001</v>
      </c>
      <c r="W76" s="72">
        <f t="shared" si="6"/>
        <v>176729717.83880001</v>
      </c>
    </row>
    <row r="77" spans="1:23" ht="24.95" customHeight="1" x14ac:dyDescent="0.2">
      <c r="A77" s="141"/>
      <c r="B77" s="138"/>
      <c r="C77" s="70">
        <v>30</v>
      </c>
      <c r="D77" s="71" t="s">
        <v>128</v>
      </c>
      <c r="E77" s="71">
        <v>114714220.49869999</v>
      </c>
      <c r="F77" s="71">
        <v>0</v>
      </c>
      <c r="G77" s="71">
        <v>3654698.6743000001</v>
      </c>
      <c r="H77" s="71">
        <v>368602.46850000002</v>
      </c>
      <c r="I77" s="71">
        <v>192191.6611</v>
      </c>
      <c r="J77" s="71">
        <v>24796280.791900001</v>
      </c>
      <c r="K77" s="72">
        <f t="shared" si="5"/>
        <v>143725994.09450001</v>
      </c>
      <c r="L77" s="107"/>
      <c r="M77" s="146"/>
      <c r="N77" s="138"/>
      <c r="O77" s="110">
        <v>15</v>
      </c>
      <c r="P77" s="71" t="s">
        <v>509</v>
      </c>
      <c r="Q77" s="71">
        <v>164727005.89910001</v>
      </c>
      <c r="R77" s="71">
        <v>0</v>
      </c>
      <c r="S77" s="71">
        <v>5248063.9929</v>
      </c>
      <c r="T77" s="71">
        <v>529304.74300000002</v>
      </c>
      <c r="U77" s="71">
        <v>275982.84470000002</v>
      </c>
      <c r="V77" s="71">
        <v>30448647.429000001</v>
      </c>
      <c r="W77" s="72">
        <f t="shared" si="6"/>
        <v>201229004.90870002</v>
      </c>
    </row>
    <row r="78" spans="1:23" ht="24.95" customHeight="1" x14ac:dyDescent="0.2">
      <c r="A78" s="141"/>
      <c r="B78" s="139"/>
      <c r="C78" s="70">
        <v>31</v>
      </c>
      <c r="D78" s="71" t="s">
        <v>129</v>
      </c>
      <c r="E78" s="71">
        <v>173396138.1631</v>
      </c>
      <c r="F78" s="71">
        <v>0</v>
      </c>
      <c r="G78" s="71">
        <v>5524255.2625000002</v>
      </c>
      <c r="H78" s="71">
        <v>557160.60549999995</v>
      </c>
      <c r="I78" s="71">
        <v>290507.06780000002</v>
      </c>
      <c r="J78" s="71">
        <v>39919208.300700001</v>
      </c>
      <c r="K78" s="72">
        <f t="shared" si="5"/>
        <v>219687269.3996</v>
      </c>
      <c r="L78" s="107"/>
      <c r="M78" s="146"/>
      <c r="N78" s="138"/>
      <c r="O78" s="110">
        <v>16</v>
      </c>
      <c r="P78" s="71" t="s">
        <v>510</v>
      </c>
      <c r="Q78" s="71">
        <v>131978254.20909999</v>
      </c>
      <c r="R78" s="71">
        <v>0</v>
      </c>
      <c r="S78" s="71">
        <v>4204716.2818999998</v>
      </c>
      <c r="T78" s="71">
        <v>424075.67320000002</v>
      </c>
      <c r="U78" s="71">
        <v>221115.7414</v>
      </c>
      <c r="V78" s="71">
        <v>27218721.884500001</v>
      </c>
      <c r="W78" s="72">
        <f t="shared" si="6"/>
        <v>164046883.79010001</v>
      </c>
    </row>
    <row r="79" spans="1:23" ht="24.95" customHeight="1" x14ac:dyDescent="0.2">
      <c r="A79" s="70"/>
      <c r="B79" s="142" t="s">
        <v>814</v>
      </c>
      <c r="C79" s="143"/>
      <c r="D79" s="144"/>
      <c r="E79" s="111">
        <f>SUM(E48:E78)</f>
        <v>3923306686.9799004</v>
      </c>
      <c r="F79" s="111">
        <f t="shared" ref="F79:K79" si="7">SUM(F48:F78)</f>
        <v>0</v>
      </c>
      <c r="G79" s="111">
        <f t="shared" si="7"/>
        <v>124993254.41409998</v>
      </c>
      <c r="H79" s="111">
        <f t="shared" si="7"/>
        <v>12606462.591299998</v>
      </c>
      <c r="I79" s="111">
        <f t="shared" si="7"/>
        <v>6573089.4217000008</v>
      </c>
      <c r="J79" s="111">
        <f t="shared" si="7"/>
        <v>877423776.27600014</v>
      </c>
      <c r="K79" s="111">
        <f t="shared" si="7"/>
        <v>4944903269.6829996</v>
      </c>
      <c r="L79" s="107"/>
      <c r="M79" s="146"/>
      <c r="N79" s="138"/>
      <c r="O79" s="110">
        <v>17</v>
      </c>
      <c r="P79" s="71" t="s">
        <v>511</v>
      </c>
      <c r="Q79" s="71">
        <v>130060453.8608</v>
      </c>
      <c r="R79" s="71">
        <v>0</v>
      </c>
      <c r="S79" s="71">
        <v>4143616.7741999999</v>
      </c>
      <c r="T79" s="71">
        <v>417913.35139999999</v>
      </c>
      <c r="U79" s="71">
        <v>217902.66769999999</v>
      </c>
      <c r="V79" s="71">
        <v>25009470.572900001</v>
      </c>
      <c r="W79" s="72">
        <f t="shared" si="6"/>
        <v>159849357.22699997</v>
      </c>
    </row>
    <row r="80" spans="1:23" ht="24.95" customHeight="1" x14ac:dyDescent="0.2">
      <c r="A80" s="141">
        <v>4</v>
      </c>
      <c r="B80" s="137" t="s">
        <v>27</v>
      </c>
      <c r="C80" s="70">
        <v>1</v>
      </c>
      <c r="D80" s="71" t="s">
        <v>130</v>
      </c>
      <c r="E80" s="71">
        <v>195032111.99880001</v>
      </c>
      <c r="F80" s="71">
        <v>0</v>
      </c>
      <c r="G80" s="71">
        <v>6213559.2088000001</v>
      </c>
      <c r="H80" s="71">
        <v>626681.83250000002</v>
      </c>
      <c r="I80" s="71">
        <v>326755.87569999998</v>
      </c>
      <c r="J80" s="71">
        <v>43971618.205600001</v>
      </c>
      <c r="K80" s="72">
        <f t="shared" si="5"/>
        <v>246170727.1214</v>
      </c>
      <c r="L80" s="107"/>
      <c r="M80" s="146"/>
      <c r="N80" s="138"/>
      <c r="O80" s="110">
        <v>18</v>
      </c>
      <c r="P80" s="71" t="s">
        <v>512</v>
      </c>
      <c r="Q80" s="71">
        <v>134970144.6015</v>
      </c>
      <c r="R80" s="71">
        <v>0</v>
      </c>
      <c r="S80" s="71">
        <v>4300035.3958000001</v>
      </c>
      <c r="T80" s="71">
        <v>433689.2868</v>
      </c>
      <c r="U80" s="71">
        <v>226128.34030000001</v>
      </c>
      <c r="V80" s="71">
        <v>27369688.553800002</v>
      </c>
      <c r="W80" s="72">
        <f t="shared" si="6"/>
        <v>167299686.17820001</v>
      </c>
    </row>
    <row r="81" spans="1:23" ht="24.95" customHeight="1" x14ac:dyDescent="0.2">
      <c r="A81" s="141"/>
      <c r="B81" s="138"/>
      <c r="C81" s="70">
        <v>2</v>
      </c>
      <c r="D81" s="71" t="s">
        <v>131</v>
      </c>
      <c r="E81" s="71">
        <v>128264216.949</v>
      </c>
      <c r="F81" s="71">
        <v>0</v>
      </c>
      <c r="G81" s="71">
        <v>4086390.1754999999</v>
      </c>
      <c r="H81" s="71">
        <v>412141.64010000002</v>
      </c>
      <c r="I81" s="71">
        <v>214893.26089999999</v>
      </c>
      <c r="J81" s="71">
        <v>30217095.719700001</v>
      </c>
      <c r="K81" s="72">
        <f t="shared" si="5"/>
        <v>163194737.74520001</v>
      </c>
      <c r="L81" s="107"/>
      <c r="M81" s="146"/>
      <c r="N81" s="138"/>
      <c r="O81" s="110">
        <v>19</v>
      </c>
      <c r="P81" s="71" t="s">
        <v>513</v>
      </c>
      <c r="Q81" s="71">
        <v>163295818.81810001</v>
      </c>
      <c r="R81" s="71">
        <v>0</v>
      </c>
      <c r="S81" s="71">
        <v>5202467.5751</v>
      </c>
      <c r="T81" s="71">
        <v>524706.01850000001</v>
      </c>
      <c r="U81" s="71">
        <v>273585.04060000001</v>
      </c>
      <c r="V81" s="71">
        <v>28833938.382300001</v>
      </c>
      <c r="W81" s="72">
        <f t="shared" si="6"/>
        <v>198130515.8346</v>
      </c>
    </row>
    <row r="82" spans="1:23" ht="24.95" customHeight="1" x14ac:dyDescent="0.2">
      <c r="A82" s="141"/>
      <c r="B82" s="138"/>
      <c r="C82" s="70">
        <v>3</v>
      </c>
      <c r="D82" s="71" t="s">
        <v>132</v>
      </c>
      <c r="E82" s="71">
        <v>131947607.1432</v>
      </c>
      <c r="F82" s="71">
        <v>0</v>
      </c>
      <c r="G82" s="71">
        <v>4203739.8920999998</v>
      </c>
      <c r="H82" s="71">
        <v>423977.1973</v>
      </c>
      <c r="I82" s="71">
        <v>221064.39540000001</v>
      </c>
      <c r="J82" s="71">
        <v>31110526.616999999</v>
      </c>
      <c r="K82" s="72">
        <f t="shared" si="5"/>
        <v>167906915.24499995</v>
      </c>
      <c r="L82" s="107"/>
      <c r="M82" s="146"/>
      <c r="N82" s="138"/>
      <c r="O82" s="110">
        <v>20</v>
      </c>
      <c r="P82" s="71" t="s">
        <v>514</v>
      </c>
      <c r="Q82" s="71">
        <v>125481547.4419</v>
      </c>
      <c r="R82" s="71">
        <v>0</v>
      </c>
      <c r="S82" s="71">
        <v>3997736.6631999998</v>
      </c>
      <c r="T82" s="71">
        <v>403200.30009999999</v>
      </c>
      <c r="U82" s="71">
        <v>210231.18960000001</v>
      </c>
      <c r="V82" s="71">
        <v>25633635.289299998</v>
      </c>
      <c r="W82" s="72">
        <f t="shared" si="6"/>
        <v>155726350.88410002</v>
      </c>
    </row>
    <row r="83" spans="1:23" ht="24.95" customHeight="1" x14ac:dyDescent="0.2">
      <c r="A83" s="141"/>
      <c r="B83" s="138"/>
      <c r="C83" s="70">
        <v>4</v>
      </c>
      <c r="D83" s="71" t="s">
        <v>133</v>
      </c>
      <c r="E83" s="71">
        <v>159484424.4522</v>
      </c>
      <c r="F83" s="71">
        <v>0</v>
      </c>
      <c r="G83" s="71">
        <v>5081039.7532000002</v>
      </c>
      <c r="H83" s="71">
        <v>512459.15529999998</v>
      </c>
      <c r="I83" s="71">
        <v>267199.4486</v>
      </c>
      <c r="J83" s="71">
        <v>38569168.114799999</v>
      </c>
      <c r="K83" s="72">
        <f t="shared" si="5"/>
        <v>203914290.92409998</v>
      </c>
      <c r="L83" s="107"/>
      <c r="M83" s="147"/>
      <c r="N83" s="139"/>
      <c r="O83" s="110">
        <v>21</v>
      </c>
      <c r="P83" s="71" t="s">
        <v>515</v>
      </c>
      <c r="Q83" s="71">
        <v>149881166.74559999</v>
      </c>
      <c r="R83" s="71">
        <v>0</v>
      </c>
      <c r="S83" s="71">
        <v>4775088.0319999997</v>
      </c>
      <c r="T83" s="71">
        <v>481601.73859999998</v>
      </c>
      <c r="U83" s="71">
        <v>251110.1961</v>
      </c>
      <c r="V83" s="71">
        <v>29805516.731899999</v>
      </c>
      <c r="W83" s="72">
        <f t="shared" si="6"/>
        <v>185194483.44419998</v>
      </c>
    </row>
    <row r="84" spans="1:23" ht="24.95" customHeight="1" x14ac:dyDescent="0.2">
      <c r="A84" s="141"/>
      <c r="B84" s="138"/>
      <c r="C84" s="70">
        <v>5</v>
      </c>
      <c r="D84" s="71" t="s">
        <v>134</v>
      </c>
      <c r="E84" s="71">
        <v>121123231.7632</v>
      </c>
      <c r="F84" s="71">
        <v>0</v>
      </c>
      <c r="G84" s="71">
        <v>3858884.3879</v>
      </c>
      <c r="H84" s="71">
        <v>389196.0563</v>
      </c>
      <c r="I84" s="71">
        <v>202929.28820000001</v>
      </c>
      <c r="J84" s="71">
        <v>27633979.892000001</v>
      </c>
      <c r="K84" s="72">
        <f t="shared" si="5"/>
        <v>153208221.3876</v>
      </c>
      <c r="L84" s="107"/>
      <c r="M84" s="108"/>
      <c r="N84" s="142" t="s">
        <v>832</v>
      </c>
      <c r="O84" s="143"/>
      <c r="P84" s="144"/>
      <c r="Q84" s="111">
        <f>SUM(Q63:Q83)</f>
        <v>3089355987.5229988</v>
      </c>
      <c r="R84" s="111">
        <f t="shared" ref="R84:W84" si="8">SUM(R63:R83)</f>
        <v>0</v>
      </c>
      <c r="S84" s="111">
        <f t="shared" si="8"/>
        <v>98424285.872200027</v>
      </c>
      <c r="T84" s="111">
        <f t="shared" si="8"/>
        <v>9926792.3194000032</v>
      </c>
      <c r="U84" s="111">
        <f t="shared" si="8"/>
        <v>5175892.3737000003</v>
      </c>
      <c r="V84" s="111">
        <f t="shared" si="8"/>
        <v>610828128.27349997</v>
      </c>
      <c r="W84" s="111">
        <f t="shared" si="8"/>
        <v>3813711086.3618002</v>
      </c>
    </row>
    <row r="85" spans="1:23" ht="24.95" customHeight="1" x14ac:dyDescent="0.2">
      <c r="A85" s="141"/>
      <c r="B85" s="138"/>
      <c r="C85" s="70">
        <v>6</v>
      </c>
      <c r="D85" s="71" t="s">
        <v>135</v>
      </c>
      <c r="E85" s="71">
        <v>139439848.80779999</v>
      </c>
      <c r="F85" s="71">
        <v>0</v>
      </c>
      <c r="G85" s="71">
        <v>4442436.4160000002</v>
      </c>
      <c r="H85" s="71">
        <v>448051.44689999998</v>
      </c>
      <c r="I85" s="71">
        <v>233616.8616</v>
      </c>
      <c r="J85" s="71">
        <v>32482737.522399999</v>
      </c>
      <c r="K85" s="72">
        <f t="shared" si="5"/>
        <v>177046691.05470002</v>
      </c>
      <c r="L85" s="107"/>
      <c r="M85" s="145">
        <v>22</v>
      </c>
      <c r="N85" s="137" t="s">
        <v>45</v>
      </c>
      <c r="O85" s="110">
        <v>1</v>
      </c>
      <c r="P85" s="71" t="s">
        <v>516</v>
      </c>
      <c r="Q85" s="71">
        <v>160094602.27419999</v>
      </c>
      <c r="R85" s="71">
        <v>-17480389.989999998</v>
      </c>
      <c r="S85" s="71">
        <v>5100479.5059000002</v>
      </c>
      <c r="T85" s="71">
        <v>514419.79320000001</v>
      </c>
      <c r="U85" s="71">
        <v>268221.73759999999</v>
      </c>
      <c r="V85" s="71">
        <v>32934176.6983</v>
      </c>
      <c r="W85" s="72">
        <f t="shared" si="6"/>
        <v>181431510.01919997</v>
      </c>
    </row>
    <row r="86" spans="1:23" ht="24.95" customHeight="1" x14ac:dyDescent="0.2">
      <c r="A86" s="141"/>
      <c r="B86" s="138"/>
      <c r="C86" s="70">
        <v>7</v>
      </c>
      <c r="D86" s="71" t="s">
        <v>136</v>
      </c>
      <c r="E86" s="71">
        <v>129229283.9409</v>
      </c>
      <c r="F86" s="71">
        <v>0</v>
      </c>
      <c r="G86" s="71">
        <v>4117136.3990000002</v>
      </c>
      <c r="H86" s="71">
        <v>415242.6164</v>
      </c>
      <c r="I86" s="71">
        <v>216510.12959999999</v>
      </c>
      <c r="J86" s="71">
        <v>30539263.666200001</v>
      </c>
      <c r="K86" s="72">
        <f t="shared" si="5"/>
        <v>164517436.75210002</v>
      </c>
      <c r="L86" s="107"/>
      <c r="M86" s="146"/>
      <c r="N86" s="138"/>
      <c r="O86" s="110">
        <v>2</v>
      </c>
      <c r="P86" s="71" t="s">
        <v>517</v>
      </c>
      <c r="Q86" s="71">
        <v>141559756.21650001</v>
      </c>
      <c r="R86" s="71">
        <v>-17480389.989999998</v>
      </c>
      <c r="S86" s="71">
        <v>4509974.8848000001</v>
      </c>
      <c r="T86" s="71">
        <v>454863.1839</v>
      </c>
      <c r="U86" s="71">
        <v>237168.54440000001</v>
      </c>
      <c r="V86" s="71">
        <v>27867722.593600001</v>
      </c>
      <c r="W86" s="72">
        <f t="shared" si="6"/>
        <v>157149095.43320003</v>
      </c>
    </row>
    <row r="87" spans="1:23" ht="24.95" customHeight="1" x14ac:dyDescent="0.2">
      <c r="A87" s="141"/>
      <c r="B87" s="138"/>
      <c r="C87" s="70">
        <v>8</v>
      </c>
      <c r="D87" s="71" t="s">
        <v>137</v>
      </c>
      <c r="E87" s="71">
        <v>115547037.04530001</v>
      </c>
      <c r="F87" s="71">
        <v>0</v>
      </c>
      <c r="G87" s="71">
        <v>3681231.5096999998</v>
      </c>
      <c r="H87" s="71">
        <v>371278.49449999997</v>
      </c>
      <c r="I87" s="71">
        <v>193586.95800000001</v>
      </c>
      <c r="J87" s="71">
        <v>26604742.423700001</v>
      </c>
      <c r="K87" s="72">
        <f t="shared" si="5"/>
        <v>146397876.4312</v>
      </c>
      <c r="L87" s="107"/>
      <c r="M87" s="146"/>
      <c r="N87" s="138"/>
      <c r="O87" s="110">
        <v>3</v>
      </c>
      <c r="P87" s="71" t="s">
        <v>518</v>
      </c>
      <c r="Q87" s="71">
        <v>178655272.60100001</v>
      </c>
      <c r="R87" s="71">
        <v>-17480389.989999998</v>
      </c>
      <c r="S87" s="71">
        <v>5691806.8666000003</v>
      </c>
      <c r="T87" s="71">
        <v>574059.38159999996</v>
      </c>
      <c r="U87" s="71">
        <v>299318.19669999997</v>
      </c>
      <c r="V87" s="71">
        <v>37067301.571699999</v>
      </c>
      <c r="W87" s="72">
        <f t="shared" si="6"/>
        <v>204807368.62760001</v>
      </c>
    </row>
    <row r="88" spans="1:23" ht="24.95" customHeight="1" x14ac:dyDescent="0.2">
      <c r="A88" s="141"/>
      <c r="B88" s="138"/>
      <c r="C88" s="70">
        <v>9</v>
      </c>
      <c r="D88" s="71" t="s">
        <v>138</v>
      </c>
      <c r="E88" s="71">
        <v>128336644.3079</v>
      </c>
      <c r="F88" s="71">
        <v>0</v>
      </c>
      <c r="G88" s="71">
        <v>4088697.6502999999</v>
      </c>
      <c r="H88" s="71">
        <v>412374.36550000001</v>
      </c>
      <c r="I88" s="71">
        <v>215014.6054</v>
      </c>
      <c r="J88" s="71">
        <v>30527909.450399999</v>
      </c>
      <c r="K88" s="72">
        <f t="shared" si="5"/>
        <v>163580640.3795</v>
      </c>
      <c r="L88" s="107"/>
      <c r="M88" s="146"/>
      <c r="N88" s="138"/>
      <c r="O88" s="110">
        <v>4</v>
      </c>
      <c r="P88" s="71" t="s">
        <v>519</v>
      </c>
      <c r="Q88" s="71">
        <v>141457415.1085</v>
      </c>
      <c r="R88" s="71">
        <v>-17480389.989999998</v>
      </c>
      <c r="S88" s="71">
        <v>4506714.3831000002</v>
      </c>
      <c r="T88" s="71">
        <v>454534.33899999998</v>
      </c>
      <c r="U88" s="71">
        <v>236997.08259999999</v>
      </c>
      <c r="V88" s="71">
        <v>28988681.8281</v>
      </c>
      <c r="W88" s="72">
        <f t="shared" si="6"/>
        <v>158163952.75130001</v>
      </c>
    </row>
    <row r="89" spans="1:23" ht="24.95" customHeight="1" x14ac:dyDescent="0.2">
      <c r="A89" s="141"/>
      <c r="B89" s="138"/>
      <c r="C89" s="70">
        <v>10</v>
      </c>
      <c r="D89" s="71" t="s">
        <v>139</v>
      </c>
      <c r="E89" s="71">
        <v>203033197.63150001</v>
      </c>
      <c r="F89" s="71">
        <v>0</v>
      </c>
      <c r="G89" s="71">
        <v>6468467.074</v>
      </c>
      <c r="H89" s="71">
        <v>652391.11159999995</v>
      </c>
      <c r="I89" s="71">
        <v>340160.8567</v>
      </c>
      <c r="J89" s="71">
        <v>47816257.191699997</v>
      </c>
      <c r="K89" s="72">
        <f t="shared" si="5"/>
        <v>258310473.86550003</v>
      </c>
      <c r="L89" s="107"/>
      <c r="M89" s="146"/>
      <c r="N89" s="138"/>
      <c r="O89" s="110">
        <v>5</v>
      </c>
      <c r="P89" s="71" t="s">
        <v>520</v>
      </c>
      <c r="Q89" s="71">
        <v>193416224.30180001</v>
      </c>
      <c r="R89" s="71">
        <v>-17480389.989999998</v>
      </c>
      <c r="S89" s="71">
        <v>6162078.3846000005</v>
      </c>
      <c r="T89" s="71">
        <v>621489.62360000005</v>
      </c>
      <c r="U89" s="71">
        <v>324048.6251</v>
      </c>
      <c r="V89" s="71">
        <v>36620681.270000003</v>
      </c>
      <c r="W89" s="72">
        <f t="shared" si="6"/>
        <v>219664132.21510002</v>
      </c>
    </row>
    <row r="90" spans="1:23" ht="24.95" customHeight="1" x14ac:dyDescent="0.2">
      <c r="A90" s="141"/>
      <c r="B90" s="138"/>
      <c r="C90" s="70">
        <v>11</v>
      </c>
      <c r="D90" s="71" t="s">
        <v>140</v>
      </c>
      <c r="E90" s="71">
        <v>141108317.54350001</v>
      </c>
      <c r="F90" s="71">
        <v>0</v>
      </c>
      <c r="G90" s="71">
        <v>4495592.4280000003</v>
      </c>
      <c r="H90" s="71">
        <v>453412.61040000001</v>
      </c>
      <c r="I90" s="71">
        <v>236412.20619999999</v>
      </c>
      <c r="J90" s="71">
        <v>33664717.738300003</v>
      </c>
      <c r="K90" s="72">
        <f t="shared" si="5"/>
        <v>179958452.5264</v>
      </c>
      <c r="L90" s="107"/>
      <c r="M90" s="146"/>
      <c r="N90" s="138"/>
      <c r="O90" s="110">
        <v>6</v>
      </c>
      <c r="P90" s="71" t="s">
        <v>521</v>
      </c>
      <c r="Q90" s="71">
        <v>150382529.9287</v>
      </c>
      <c r="R90" s="71">
        <v>-17480389.989999998</v>
      </c>
      <c r="S90" s="71">
        <v>4791061.0416999999</v>
      </c>
      <c r="T90" s="71">
        <v>483212.73080000002</v>
      </c>
      <c r="U90" s="71">
        <v>251950.1776</v>
      </c>
      <c r="V90" s="71">
        <v>28236132.011599999</v>
      </c>
      <c r="W90" s="72">
        <f t="shared" si="6"/>
        <v>166664495.90039998</v>
      </c>
    </row>
    <row r="91" spans="1:23" ht="24.95" customHeight="1" x14ac:dyDescent="0.2">
      <c r="A91" s="141"/>
      <c r="B91" s="138"/>
      <c r="C91" s="70">
        <v>12</v>
      </c>
      <c r="D91" s="71" t="s">
        <v>141</v>
      </c>
      <c r="E91" s="71">
        <v>172519085.63589999</v>
      </c>
      <c r="F91" s="71">
        <v>0</v>
      </c>
      <c r="G91" s="71">
        <v>5496313.1058999998</v>
      </c>
      <c r="H91" s="71">
        <v>554342.43940000003</v>
      </c>
      <c r="I91" s="71">
        <v>289037.6581</v>
      </c>
      <c r="J91" s="71">
        <v>39657396.760600001</v>
      </c>
      <c r="K91" s="72">
        <f t="shared" si="5"/>
        <v>218516175.59989998</v>
      </c>
      <c r="L91" s="107"/>
      <c r="M91" s="146"/>
      <c r="N91" s="138"/>
      <c r="O91" s="110">
        <v>7</v>
      </c>
      <c r="P91" s="71" t="s">
        <v>522</v>
      </c>
      <c r="Q91" s="71">
        <v>126184599.90350001</v>
      </c>
      <c r="R91" s="71">
        <v>-17480389.989999998</v>
      </c>
      <c r="S91" s="71">
        <v>4020135.3239000002</v>
      </c>
      <c r="T91" s="71">
        <v>405459.3651</v>
      </c>
      <c r="U91" s="71">
        <v>211409.08040000001</v>
      </c>
      <c r="V91" s="71">
        <v>25171508.626800001</v>
      </c>
      <c r="W91" s="72">
        <f t="shared" si="6"/>
        <v>138512722.30970001</v>
      </c>
    </row>
    <row r="92" spans="1:23" ht="24.95" customHeight="1" x14ac:dyDescent="0.2">
      <c r="A92" s="141"/>
      <c r="B92" s="138"/>
      <c r="C92" s="70">
        <v>13</v>
      </c>
      <c r="D92" s="71" t="s">
        <v>142</v>
      </c>
      <c r="E92" s="71">
        <v>126757493.59559999</v>
      </c>
      <c r="F92" s="71">
        <v>0</v>
      </c>
      <c r="G92" s="71">
        <v>4038387.2355999998</v>
      </c>
      <c r="H92" s="71">
        <v>407300.20069999999</v>
      </c>
      <c r="I92" s="71">
        <v>212368.9038</v>
      </c>
      <c r="J92" s="71">
        <v>29908438.655699998</v>
      </c>
      <c r="K92" s="72">
        <f t="shared" si="5"/>
        <v>161323988.59139997</v>
      </c>
      <c r="L92" s="107"/>
      <c r="M92" s="146"/>
      <c r="N92" s="138"/>
      <c r="O92" s="110">
        <v>8</v>
      </c>
      <c r="P92" s="71" t="s">
        <v>523</v>
      </c>
      <c r="Q92" s="71">
        <v>147863321.89019999</v>
      </c>
      <c r="R92" s="71">
        <v>-17480389.989999998</v>
      </c>
      <c r="S92" s="71">
        <v>4710801.1903999997</v>
      </c>
      <c r="T92" s="71">
        <v>475117.95140000002</v>
      </c>
      <c r="U92" s="71">
        <v>247729.50839999999</v>
      </c>
      <c r="V92" s="71">
        <v>29497845.4641</v>
      </c>
      <c r="W92" s="72">
        <f t="shared" si="6"/>
        <v>165314426.01449999</v>
      </c>
    </row>
    <row r="93" spans="1:23" ht="24.95" customHeight="1" x14ac:dyDescent="0.2">
      <c r="A93" s="141"/>
      <c r="B93" s="138"/>
      <c r="C93" s="70">
        <v>14</v>
      </c>
      <c r="D93" s="71" t="s">
        <v>143</v>
      </c>
      <c r="E93" s="71">
        <v>125680809.1603</v>
      </c>
      <c r="F93" s="71">
        <v>0</v>
      </c>
      <c r="G93" s="71">
        <v>4004084.9742000001</v>
      </c>
      <c r="H93" s="71">
        <v>403840.57260000001</v>
      </c>
      <c r="I93" s="71">
        <v>210565.0318</v>
      </c>
      <c r="J93" s="71">
        <v>30485917.881000001</v>
      </c>
      <c r="K93" s="72">
        <f t="shared" si="5"/>
        <v>160785217.61990002</v>
      </c>
      <c r="L93" s="107"/>
      <c r="M93" s="146"/>
      <c r="N93" s="138"/>
      <c r="O93" s="110">
        <v>9</v>
      </c>
      <c r="P93" s="71" t="s">
        <v>524</v>
      </c>
      <c r="Q93" s="71">
        <v>145010133.9208</v>
      </c>
      <c r="R93" s="71">
        <v>-17480389.989999998</v>
      </c>
      <c r="S93" s="71">
        <v>4619901.0192</v>
      </c>
      <c r="T93" s="71">
        <v>465950.01980000001</v>
      </c>
      <c r="U93" s="71">
        <v>242949.29079999999</v>
      </c>
      <c r="V93" s="71">
        <v>27715994.747900002</v>
      </c>
      <c r="W93" s="72">
        <f t="shared" si="6"/>
        <v>160574539.00850001</v>
      </c>
    </row>
    <row r="94" spans="1:23" ht="24.95" customHeight="1" x14ac:dyDescent="0.2">
      <c r="A94" s="141"/>
      <c r="B94" s="138"/>
      <c r="C94" s="70">
        <v>15</v>
      </c>
      <c r="D94" s="71" t="s">
        <v>144</v>
      </c>
      <c r="E94" s="71">
        <v>150844491.46059999</v>
      </c>
      <c r="F94" s="71">
        <v>0</v>
      </c>
      <c r="G94" s="71">
        <v>4805778.7479999997</v>
      </c>
      <c r="H94" s="71">
        <v>484697.11660000001</v>
      </c>
      <c r="I94" s="71">
        <v>252724.1458</v>
      </c>
      <c r="J94" s="71">
        <v>35312347.667999998</v>
      </c>
      <c r="K94" s="72">
        <f t="shared" si="5"/>
        <v>191700039.139</v>
      </c>
      <c r="L94" s="107"/>
      <c r="M94" s="146"/>
      <c r="N94" s="138"/>
      <c r="O94" s="110">
        <v>10</v>
      </c>
      <c r="P94" s="71" t="s">
        <v>525</v>
      </c>
      <c r="Q94" s="71">
        <v>153308611.07139999</v>
      </c>
      <c r="R94" s="71">
        <v>-17480389.989999998</v>
      </c>
      <c r="S94" s="71">
        <v>4884283.5281999996</v>
      </c>
      <c r="T94" s="71">
        <v>492614.88449999999</v>
      </c>
      <c r="U94" s="71">
        <v>256852.52009999999</v>
      </c>
      <c r="V94" s="71">
        <v>29334573.1085</v>
      </c>
      <c r="W94" s="72">
        <f t="shared" si="6"/>
        <v>170796545.12269998</v>
      </c>
    </row>
    <row r="95" spans="1:23" ht="24.95" customHeight="1" x14ac:dyDescent="0.2">
      <c r="A95" s="141"/>
      <c r="B95" s="138"/>
      <c r="C95" s="70">
        <v>16</v>
      </c>
      <c r="D95" s="71" t="s">
        <v>145</v>
      </c>
      <c r="E95" s="71">
        <v>144136180.0909</v>
      </c>
      <c r="F95" s="71">
        <v>0</v>
      </c>
      <c r="G95" s="71">
        <v>4592057.5844999999</v>
      </c>
      <c r="H95" s="71">
        <v>463141.81050000002</v>
      </c>
      <c r="I95" s="71">
        <v>241485.07269999999</v>
      </c>
      <c r="J95" s="71">
        <v>34565189.518200003</v>
      </c>
      <c r="K95" s="72">
        <f t="shared" si="5"/>
        <v>183998054.07680002</v>
      </c>
      <c r="L95" s="107"/>
      <c r="M95" s="146"/>
      <c r="N95" s="138"/>
      <c r="O95" s="110">
        <v>11</v>
      </c>
      <c r="P95" s="71" t="s">
        <v>45</v>
      </c>
      <c r="Q95" s="71">
        <v>134955826.0936</v>
      </c>
      <c r="R95" s="71">
        <v>-17480389.989999998</v>
      </c>
      <c r="S95" s="71">
        <v>4299579.2200999996</v>
      </c>
      <c r="T95" s="71">
        <v>433643.2782</v>
      </c>
      <c r="U95" s="71">
        <v>226104.3512</v>
      </c>
      <c r="V95" s="71">
        <v>27460429.743700001</v>
      </c>
      <c r="W95" s="72">
        <f t="shared" si="6"/>
        <v>149895192.69680002</v>
      </c>
    </row>
    <row r="96" spans="1:23" ht="24.95" customHeight="1" x14ac:dyDescent="0.2">
      <c r="A96" s="141"/>
      <c r="B96" s="138"/>
      <c r="C96" s="70">
        <v>17</v>
      </c>
      <c r="D96" s="71" t="s">
        <v>146</v>
      </c>
      <c r="E96" s="71">
        <v>120746306.27770001</v>
      </c>
      <c r="F96" s="71">
        <v>0</v>
      </c>
      <c r="G96" s="71">
        <v>3846875.8585999999</v>
      </c>
      <c r="H96" s="71">
        <v>387984.91029999999</v>
      </c>
      <c r="I96" s="71">
        <v>202297.78899999999</v>
      </c>
      <c r="J96" s="71">
        <v>28416342.454100002</v>
      </c>
      <c r="K96" s="72">
        <f t="shared" si="5"/>
        <v>153599807.28970003</v>
      </c>
      <c r="L96" s="107"/>
      <c r="M96" s="146"/>
      <c r="N96" s="138"/>
      <c r="O96" s="110">
        <v>12</v>
      </c>
      <c r="P96" s="71" t="s">
        <v>526</v>
      </c>
      <c r="Q96" s="71">
        <v>172299085.66389999</v>
      </c>
      <c r="R96" s="71">
        <v>-17480389.989999998</v>
      </c>
      <c r="S96" s="71">
        <v>5489304.0916999998</v>
      </c>
      <c r="T96" s="71">
        <v>553635.53020000004</v>
      </c>
      <c r="U96" s="71">
        <v>288669.07120000001</v>
      </c>
      <c r="V96" s="71">
        <v>32494406.985100001</v>
      </c>
      <c r="W96" s="72">
        <f t="shared" si="6"/>
        <v>193644711.35209998</v>
      </c>
    </row>
    <row r="97" spans="1:23" ht="24.95" customHeight="1" x14ac:dyDescent="0.2">
      <c r="A97" s="141"/>
      <c r="B97" s="138"/>
      <c r="C97" s="70">
        <v>18</v>
      </c>
      <c r="D97" s="71" t="s">
        <v>147</v>
      </c>
      <c r="E97" s="71">
        <v>125115164.77420001</v>
      </c>
      <c r="F97" s="71">
        <v>0</v>
      </c>
      <c r="G97" s="71">
        <v>3986064.0192999998</v>
      </c>
      <c r="H97" s="71">
        <v>402023.0306</v>
      </c>
      <c r="I97" s="71">
        <v>209617.35389999999</v>
      </c>
      <c r="J97" s="71">
        <v>29159758.152899999</v>
      </c>
      <c r="K97" s="72">
        <f t="shared" si="5"/>
        <v>158872627.33090001</v>
      </c>
      <c r="L97" s="107"/>
      <c r="M97" s="146"/>
      <c r="N97" s="138"/>
      <c r="O97" s="110">
        <v>13</v>
      </c>
      <c r="P97" s="71" t="s">
        <v>527</v>
      </c>
      <c r="Q97" s="71">
        <v>113727679.6103</v>
      </c>
      <c r="R97" s="71">
        <v>-17480389.989999998</v>
      </c>
      <c r="S97" s="71">
        <v>3623268.3105000001</v>
      </c>
      <c r="T97" s="71">
        <v>365432.49180000002</v>
      </c>
      <c r="U97" s="71">
        <v>190538.81520000001</v>
      </c>
      <c r="V97" s="71">
        <v>22902060.941599999</v>
      </c>
      <c r="W97" s="72">
        <f t="shared" si="6"/>
        <v>123328590.1794</v>
      </c>
    </row>
    <row r="98" spans="1:23" ht="24.95" customHeight="1" x14ac:dyDescent="0.2">
      <c r="A98" s="141"/>
      <c r="B98" s="138"/>
      <c r="C98" s="70">
        <v>19</v>
      </c>
      <c r="D98" s="71" t="s">
        <v>148</v>
      </c>
      <c r="E98" s="71">
        <v>135113754.6311</v>
      </c>
      <c r="F98" s="71">
        <v>0</v>
      </c>
      <c r="G98" s="71">
        <v>4304610.6906000003</v>
      </c>
      <c r="H98" s="71">
        <v>434150.73790000001</v>
      </c>
      <c r="I98" s="71">
        <v>226368.94390000001</v>
      </c>
      <c r="J98" s="71">
        <v>31426985.739999998</v>
      </c>
      <c r="K98" s="72">
        <f t="shared" si="5"/>
        <v>171505870.74349999</v>
      </c>
      <c r="L98" s="107"/>
      <c r="M98" s="146"/>
      <c r="N98" s="138"/>
      <c r="O98" s="110">
        <v>14</v>
      </c>
      <c r="P98" s="71" t="s">
        <v>528</v>
      </c>
      <c r="Q98" s="71">
        <v>165342969.85679999</v>
      </c>
      <c r="R98" s="71">
        <v>-17480389.989999998</v>
      </c>
      <c r="S98" s="71">
        <v>5267688.0871000001</v>
      </c>
      <c r="T98" s="71">
        <v>531283.97309999994</v>
      </c>
      <c r="U98" s="71">
        <v>277014.82780000003</v>
      </c>
      <c r="V98" s="71">
        <v>32298277.1778</v>
      </c>
      <c r="W98" s="72">
        <f t="shared" si="6"/>
        <v>186236843.93259999</v>
      </c>
    </row>
    <row r="99" spans="1:23" ht="24.95" customHeight="1" x14ac:dyDescent="0.2">
      <c r="A99" s="141"/>
      <c r="B99" s="138"/>
      <c r="C99" s="70">
        <v>20</v>
      </c>
      <c r="D99" s="71" t="s">
        <v>149</v>
      </c>
      <c r="E99" s="71">
        <v>136731703.3653</v>
      </c>
      <c r="F99" s="71">
        <v>0</v>
      </c>
      <c r="G99" s="71">
        <v>4356157.1777999997</v>
      </c>
      <c r="H99" s="71">
        <v>439349.56939999998</v>
      </c>
      <c r="I99" s="71">
        <v>229079.64749999999</v>
      </c>
      <c r="J99" s="71">
        <v>32365326.049899999</v>
      </c>
      <c r="K99" s="72">
        <f t="shared" si="5"/>
        <v>174121615.80990002</v>
      </c>
      <c r="L99" s="107"/>
      <c r="M99" s="146"/>
      <c r="N99" s="138"/>
      <c r="O99" s="110">
        <v>15</v>
      </c>
      <c r="P99" s="71" t="s">
        <v>529</v>
      </c>
      <c r="Q99" s="71">
        <v>110409482.77760001</v>
      </c>
      <c r="R99" s="71">
        <v>-17480389.989999998</v>
      </c>
      <c r="S99" s="71">
        <v>3517553.3476</v>
      </c>
      <c r="T99" s="71">
        <v>354770.38260000001</v>
      </c>
      <c r="U99" s="71">
        <v>184979.524</v>
      </c>
      <c r="V99" s="71">
        <v>22622011.427099999</v>
      </c>
      <c r="W99" s="72">
        <f t="shared" si="6"/>
        <v>119608407.46890001</v>
      </c>
    </row>
    <row r="100" spans="1:23" ht="24.95" customHeight="1" x14ac:dyDescent="0.2">
      <c r="A100" s="141"/>
      <c r="B100" s="139"/>
      <c r="C100" s="70">
        <v>21</v>
      </c>
      <c r="D100" s="71" t="s">
        <v>150</v>
      </c>
      <c r="E100" s="71">
        <v>131282570.3536</v>
      </c>
      <c r="F100" s="71">
        <v>0</v>
      </c>
      <c r="G100" s="71">
        <v>4182552.3788000001</v>
      </c>
      <c r="H100" s="71">
        <v>421840.28529999999</v>
      </c>
      <c r="I100" s="71">
        <v>219950.19589999999</v>
      </c>
      <c r="J100" s="71">
        <v>31149410.048999999</v>
      </c>
      <c r="K100" s="72">
        <f t="shared" si="5"/>
        <v>167256323.26259997</v>
      </c>
      <c r="L100" s="107"/>
      <c r="M100" s="146"/>
      <c r="N100" s="138"/>
      <c r="O100" s="110">
        <v>16</v>
      </c>
      <c r="P100" s="71" t="s">
        <v>530</v>
      </c>
      <c r="Q100" s="71">
        <v>160068587.44929999</v>
      </c>
      <c r="R100" s="71">
        <v>-17480389.989999998</v>
      </c>
      <c r="S100" s="71">
        <v>5099650.6955000004</v>
      </c>
      <c r="T100" s="71">
        <v>514336.20169999998</v>
      </c>
      <c r="U100" s="71">
        <v>268178.15250000003</v>
      </c>
      <c r="V100" s="71">
        <v>32794944.8332</v>
      </c>
      <c r="W100" s="72">
        <f t="shared" si="6"/>
        <v>181265307.34219998</v>
      </c>
    </row>
    <row r="101" spans="1:23" ht="24.95" customHeight="1" x14ac:dyDescent="0.2">
      <c r="A101" s="70"/>
      <c r="B101" s="142" t="s">
        <v>815</v>
      </c>
      <c r="C101" s="143"/>
      <c r="D101" s="144"/>
      <c r="E101" s="111">
        <f>SUM(E80:E100)</f>
        <v>2961473480.9285002</v>
      </c>
      <c r="F101" s="111">
        <f t="shared" ref="F101:K101" si="9">SUM(F80:F100)</f>
        <v>0</v>
      </c>
      <c r="G101" s="111">
        <f t="shared" si="9"/>
        <v>94350056.667800009</v>
      </c>
      <c r="H101" s="111">
        <f t="shared" si="9"/>
        <v>9515877.2000999972</v>
      </c>
      <c r="I101" s="111">
        <f t="shared" si="9"/>
        <v>4961638.6286999993</v>
      </c>
      <c r="J101" s="111">
        <f t="shared" si="9"/>
        <v>695585129.47119999</v>
      </c>
      <c r="K101" s="111">
        <f t="shared" si="9"/>
        <v>3765886182.8962998</v>
      </c>
      <c r="L101" s="107"/>
      <c r="M101" s="146"/>
      <c r="N101" s="138"/>
      <c r="O101" s="110">
        <v>17</v>
      </c>
      <c r="P101" s="71" t="s">
        <v>531</v>
      </c>
      <c r="Q101" s="71">
        <v>200191702.03999999</v>
      </c>
      <c r="R101" s="71">
        <v>-17480389.989999998</v>
      </c>
      <c r="S101" s="71">
        <v>6377939.4121000003</v>
      </c>
      <c r="T101" s="71">
        <v>643260.75020000001</v>
      </c>
      <c r="U101" s="71">
        <v>335400.22840000002</v>
      </c>
      <c r="V101" s="71">
        <v>40423265.255500004</v>
      </c>
      <c r="W101" s="72">
        <f t="shared" si="6"/>
        <v>230491177.69619995</v>
      </c>
    </row>
    <row r="102" spans="1:23" ht="24.95" customHeight="1" x14ac:dyDescent="0.2">
      <c r="A102" s="141">
        <v>5</v>
      </c>
      <c r="B102" s="137" t="s">
        <v>28</v>
      </c>
      <c r="C102" s="70">
        <v>1</v>
      </c>
      <c r="D102" s="71" t="s">
        <v>151</v>
      </c>
      <c r="E102" s="71">
        <v>221356606.57769999</v>
      </c>
      <c r="F102" s="71">
        <v>0</v>
      </c>
      <c r="G102" s="71">
        <v>7052235.4864999996</v>
      </c>
      <c r="H102" s="71">
        <v>711268.32609999995</v>
      </c>
      <c r="I102" s="71">
        <v>370859.80910000001</v>
      </c>
      <c r="J102" s="71">
        <v>43149356.728</v>
      </c>
      <c r="K102" s="72">
        <f t="shared" si="5"/>
        <v>272640326.92739999</v>
      </c>
      <c r="L102" s="107"/>
      <c r="M102" s="146"/>
      <c r="N102" s="138"/>
      <c r="O102" s="110">
        <v>18</v>
      </c>
      <c r="P102" s="71" t="s">
        <v>532</v>
      </c>
      <c r="Q102" s="71">
        <v>151220108.8664</v>
      </c>
      <c r="R102" s="71">
        <v>-17480389.989999998</v>
      </c>
      <c r="S102" s="71">
        <v>4817745.6029000003</v>
      </c>
      <c r="T102" s="71">
        <v>485904.05940000003</v>
      </c>
      <c r="U102" s="71">
        <v>253353.4534</v>
      </c>
      <c r="V102" s="71">
        <v>30267394.888799999</v>
      </c>
      <c r="W102" s="72">
        <f t="shared" si="6"/>
        <v>169564116.8809</v>
      </c>
    </row>
    <row r="103" spans="1:23" ht="24.95" customHeight="1" x14ac:dyDescent="0.2">
      <c r="A103" s="141"/>
      <c r="B103" s="138"/>
      <c r="C103" s="70">
        <v>2</v>
      </c>
      <c r="D103" s="71" t="s">
        <v>28</v>
      </c>
      <c r="E103" s="71">
        <v>267311416.02489999</v>
      </c>
      <c r="F103" s="71">
        <v>0</v>
      </c>
      <c r="G103" s="71">
        <v>8516317.1009999998</v>
      </c>
      <c r="H103" s="71">
        <v>858931.4155</v>
      </c>
      <c r="I103" s="71">
        <v>447852.27899999998</v>
      </c>
      <c r="J103" s="71">
        <v>53576586.511</v>
      </c>
      <c r="K103" s="72">
        <f t="shared" si="5"/>
        <v>330711103.33139992</v>
      </c>
      <c r="L103" s="107"/>
      <c r="M103" s="146"/>
      <c r="N103" s="138"/>
      <c r="O103" s="110">
        <v>19</v>
      </c>
      <c r="P103" s="71" t="s">
        <v>533</v>
      </c>
      <c r="Q103" s="71">
        <v>143182146.72870001</v>
      </c>
      <c r="R103" s="71">
        <v>-17480389.989999998</v>
      </c>
      <c r="S103" s="71">
        <v>4561662.8832</v>
      </c>
      <c r="T103" s="71">
        <v>460076.28779999999</v>
      </c>
      <c r="U103" s="71">
        <v>239886.68979999999</v>
      </c>
      <c r="V103" s="71">
        <v>26984821.304299999</v>
      </c>
      <c r="W103" s="72">
        <f t="shared" si="6"/>
        <v>157948203.90380001</v>
      </c>
    </row>
    <row r="104" spans="1:23" ht="24.95" customHeight="1" x14ac:dyDescent="0.2">
      <c r="A104" s="141"/>
      <c r="B104" s="138"/>
      <c r="C104" s="70">
        <v>3</v>
      </c>
      <c r="D104" s="71" t="s">
        <v>152</v>
      </c>
      <c r="E104" s="71">
        <v>116907703.2665</v>
      </c>
      <c r="F104" s="71">
        <v>0</v>
      </c>
      <c r="G104" s="71">
        <v>3724581.1921000001</v>
      </c>
      <c r="H104" s="71">
        <v>375650.61959999998</v>
      </c>
      <c r="I104" s="71">
        <v>195866.61180000001</v>
      </c>
      <c r="J104" s="71">
        <v>27595413.035399999</v>
      </c>
      <c r="K104" s="72">
        <f t="shared" si="5"/>
        <v>148799214.7254</v>
      </c>
      <c r="L104" s="107"/>
      <c r="M104" s="146"/>
      <c r="N104" s="138"/>
      <c r="O104" s="110">
        <v>20</v>
      </c>
      <c r="P104" s="71" t="s">
        <v>534</v>
      </c>
      <c r="Q104" s="71">
        <v>153525878.08750001</v>
      </c>
      <c r="R104" s="71">
        <v>-17480389.989999998</v>
      </c>
      <c r="S104" s="71">
        <v>4891205.4727999996</v>
      </c>
      <c r="T104" s="71">
        <v>493313.01199999999</v>
      </c>
      <c r="U104" s="71">
        <v>257216.5282</v>
      </c>
      <c r="V104" s="71">
        <v>29561467.131900001</v>
      </c>
      <c r="W104" s="72">
        <f t="shared" si="6"/>
        <v>171248690.24239999</v>
      </c>
    </row>
    <row r="105" spans="1:23" ht="24.95" customHeight="1" x14ac:dyDescent="0.2">
      <c r="A105" s="141"/>
      <c r="B105" s="138"/>
      <c r="C105" s="70">
        <v>4</v>
      </c>
      <c r="D105" s="71" t="s">
        <v>153</v>
      </c>
      <c r="E105" s="71">
        <v>138165804.132</v>
      </c>
      <c r="F105" s="71">
        <v>0</v>
      </c>
      <c r="G105" s="71">
        <v>4401846.4232000001</v>
      </c>
      <c r="H105" s="71">
        <v>443957.65620000003</v>
      </c>
      <c r="I105" s="71">
        <v>231482.33319999999</v>
      </c>
      <c r="J105" s="71">
        <v>31826729.675099999</v>
      </c>
      <c r="K105" s="72">
        <f t="shared" si="5"/>
        <v>175069820.21970001</v>
      </c>
      <c r="L105" s="107"/>
      <c r="M105" s="147"/>
      <c r="N105" s="139"/>
      <c r="O105" s="110">
        <v>21</v>
      </c>
      <c r="P105" s="71" t="s">
        <v>535</v>
      </c>
      <c r="Q105" s="71">
        <v>150219769.45199999</v>
      </c>
      <c r="R105" s="71">
        <v>-17480389.989999998</v>
      </c>
      <c r="S105" s="71">
        <v>4785875.6297000004</v>
      </c>
      <c r="T105" s="71">
        <v>482689.74489999999</v>
      </c>
      <c r="U105" s="71">
        <v>251677.4895</v>
      </c>
      <c r="V105" s="71">
        <v>28998640.553800002</v>
      </c>
      <c r="W105" s="72">
        <f t="shared" si="6"/>
        <v>167258262.87989998</v>
      </c>
    </row>
    <row r="106" spans="1:23" ht="24.95" customHeight="1" x14ac:dyDescent="0.2">
      <c r="A106" s="141"/>
      <c r="B106" s="138"/>
      <c r="C106" s="70">
        <v>5</v>
      </c>
      <c r="D106" s="71" t="s">
        <v>154</v>
      </c>
      <c r="E106" s="71">
        <v>175269012.61320001</v>
      </c>
      <c r="F106" s="71">
        <v>0</v>
      </c>
      <c r="G106" s="71">
        <v>5583923.4687000001</v>
      </c>
      <c r="H106" s="71">
        <v>563178.57030000002</v>
      </c>
      <c r="I106" s="71">
        <v>293644.87270000001</v>
      </c>
      <c r="J106" s="71">
        <v>38212683.213699996</v>
      </c>
      <c r="K106" s="72">
        <f t="shared" si="5"/>
        <v>219922442.73860002</v>
      </c>
      <c r="L106" s="107"/>
      <c r="M106" s="108"/>
      <c r="N106" s="142" t="s">
        <v>833</v>
      </c>
      <c r="O106" s="143"/>
      <c r="P106" s="144"/>
      <c r="Q106" s="111">
        <f>SUM(Q85:Q105)</f>
        <v>3193075703.8427005</v>
      </c>
      <c r="R106" s="111">
        <f t="shared" ref="R106:W106" si="10">SUM(R85:R105)</f>
        <v>-367088189.79000008</v>
      </c>
      <c r="S106" s="111">
        <f t="shared" si="10"/>
        <v>101728708.88160001</v>
      </c>
      <c r="T106" s="111">
        <f t="shared" si="10"/>
        <v>10260066.984799998</v>
      </c>
      <c r="U106" s="111">
        <f t="shared" si="10"/>
        <v>5349663.8948999997</v>
      </c>
      <c r="V106" s="111">
        <f t="shared" si="10"/>
        <v>630242338.16339993</v>
      </c>
      <c r="W106" s="111">
        <f t="shared" si="10"/>
        <v>3573568291.9773998</v>
      </c>
    </row>
    <row r="107" spans="1:23" ht="24.95" customHeight="1" x14ac:dyDescent="0.2">
      <c r="A107" s="141"/>
      <c r="B107" s="138"/>
      <c r="C107" s="70">
        <v>6</v>
      </c>
      <c r="D107" s="71" t="s">
        <v>155</v>
      </c>
      <c r="E107" s="71">
        <v>116060469.4228</v>
      </c>
      <c r="F107" s="71">
        <v>0</v>
      </c>
      <c r="G107" s="71">
        <v>3697589.0337999999</v>
      </c>
      <c r="H107" s="71">
        <v>372928.26760000002</v>
      </c>
      <c r="I107" s="71">
        <v>194447.16020000001</v>
      </c>
      <c r="J107" s="71">
        <v>27958747.943500001</v>
      </c>
      <c r="K107" s="72">
        <f t="shared" si="5"/>
        <v>148284181.82790002</v>
      </c>
      <c r="L107" s="107"/>
      <c r="M107" s="145">
        <v>23</v>
      </c>
      <c r="N107" s="137" t="s">
        <v>46</v>
      </c>
      <c r="O107" s="110">
        <v>1</v>
      </c>
      <c r="P107" s="71" t="s">
        <v>536</v>
      </c>
      <c r="Q107" s="71">
        <v>129737680.23980001</v>
      </c>
      <c r="R107" s="71">
        <v>0</v>
      </c>
      <c r="S107" s="71">
        <v>4133333.4778999998</v>
      </c>
      <c r="T107" s="71">
        <v>416876.20750000002</v>
      </c>
      <c r="U107" s="71">
        <v>217361.89430000001</v>
      </c>
      <c r="V107" s="71">
        <v>27798323.358899999</v>
      </c>
      <c r="W107" s="72">
        <f t="shared" si="6"/>
        <v>162303575.17840004</v>
      </c>
    </row>
    <row r="108" spans="1:23" ht="24.95" customHeight="1" x14ac:dyDescent="0.2">
      <c r="A108" s="141"/>
      <c r="B108" s="138"/>
      <c r="C108" s="70">
        <v>7</v>
      </c>
      <c r="D108" s="71" t="s">
        <v>156</v>
      </c>
      <c r="E108" s="71">
        <v>185159613.92219999</v>
      </c>
      <c r="F108" s="71">
        <v>0</v>
      </c>
      <c r="G108" s="71">
        <v>5899029.7156999996</v>
      </c>
      <c r="H108" s="71">
        <v>594959.28630000004</v>
      </c>
      <c r="I108" s="71">
        <v>310215.5393</v>
      </c>
      <c r="J108" s="71">
        <v>40419524.133100003</v>
      </c>
      <c r="K108" s="72">
        <f t="shared" si="5"/>
        <v>232383342.5966</v>
      </c>
      <c r="L108" s="107"/>
      <c r="M108" s="146"/>
      <c r="N108" s="138"/>
      <c r="O108" s="110">
        <v>2</v>
      </c>
      <c r="P108" s="71" t="s">
        <v>537</v>
      </c>
      <c r="Q108" s="71">
        <v>213346094.0729</v>
      </c>
      <c r="R108" s="71">
        <v>0</v>
      </c>
      <c r="S108" s="71">
        <v>6797027.2889999999</v>
      </c>
      <c r="T108" s="71">
        <v>685528.75630000001</v>
      </c>
      <c r="U108" s="71">
        <v>357439.03450000001</v>
      </c>
      <c r="V108" s="71">
        <v>33064649.721900001</v>
      </c>
      <c r="W108" s="72">
        <f t="shared" si="6"/>
        <v>254250738.87459999</v>
      </c>
    </row>
    <row r="109" spans="1:23" ht="24.95" customHeight="1" x14ac:dyDescent="0.2">
      <c r="A109" s="141"/>
      <c r="B109" s="138"/>
      <c r="C109" s="70">
        <v>8</v>
      </c>
      <c r="D109" s="71" t="s">
        <v>157</v>
      </c>
      <c r="E109" s="71">
        <v>186913233.93709999</v>
      </c>
      <c r="F109" s="71">
        <v>0</v>
      </c>
      <c r="G109" s="71">
        <v>5954898.5757999998</v>
      </c>
      <c r="H109" s="71">
        <v>600594.05989999999</v>
      </c>
      <c r="I109" s="71">
        <v>313153.54590000003</v>
      </c>
      <c r="J109" s="71">
        <v>38141069.192900002</v>
      </c>
      <c r="K109" s="72">
        <f t="shared" si="5"/>
        <v>231922949.31159997</v>
      </c>
      <c r="L109" s="107"/>
      <c r="M109" s="146"/>
      <c r="N109" s="138"/>
      <c r="O109" s="110">
        <v>3</v>
      </c>
      <c r="P109" s="71" t="s">
        <v>538</v>
      </c>
      <c r="Q109" s="71">
        <v>163516389.18979999</v>
      </c>
      <c r="R109" s="71">
        <v>0</v>
      </c>
      <c r="S109" s="71">
        <v>5209494.7618000004</v>
      </c>
      <c r="T109" s="71">
        <v>525414.76049999997</v>
      </c>
      <c r="U109" s="71">
        <v>273954.58319999999</v>
      </c>
      <c r="V109" s="71">
        <v>32557833.046700001</v>
      </c>
      <c r="W109" s="72">
        <f t="shared" si="6"/>
        <v>202083086.34200001</v>
      </c>
    </row>
    <row r="110" spans="1:23" ht="24.95" customHeight="1" x14ac:dyDescent="0.2">
      <c r="A110" s="141"/>
      <c r="B110" s="138"/>
      <c r="C110" s="70">
        <v>9</v>
      </c>
      <c r="D110" s="71" t="s">
        <v>158</v>
      </c>
      <c r="E110" s="71">
        <v>131472771.7607</v>
      </c>
      <c r="F110" s="71">
        <v>0</v>
      </c>
      <c r="G110" s="71">
        <v>4188612.0358000002</v>
      </c>
      <c r="H110" s="71">
        <v>422451.44500000001</v>
      </c>
      <c r="I110" s="71">
        <v>220268.8585</v>
      </c>
      <c r="J110" s="71">
        <v>32210299.191300001</v>
      </c>
      <c r="K110" s="72">
        <f t="shared" si="5"/>
        <v>168514403.2913</v>
      </c>
      <c r="L110" s="107"/>
      <c r="M110" s="146"/>
      <c r="N110" s="138"/>
      <c r="O110" s="110">
        <v>4</v>
      </c>
      <c r="P110" s="71" t="s">
        <v>36</v>
      </c>
      <c r="Q110" s="71">
        <v>99577843.376499996</v>
      </c>
      <c r="R110" s="71">
        <v>0</v>
      </c>
      <c r="S110" s="71">
        <v>3172466.4177999999</v>
      </c>
      <c r="T110" s="71">
        <v>319965.90059999999</v>
      </c>
      <c r="U110" s="71">
        <v>166832.24669999999</v>
      </c>
      <c r="V110" s="71">
        <v>23257588.478700001</v>
      </c>
      <c r="W110" s="72">
        <f t="shared" si="6"/>
        <v>126494696.42029999</v>
      </c>
    </row>
    <row r="111" spans="1:23" ht="24.95" customHeight="1" x14ac:dyDescent="0.2">
      <c r="A111" s="141"/>
      <c r="B111" s="138"/>
      <c r="C111" s="70">
        <v>10</v>
      </c>
      <c r="D111" s="71" t="s">
        <v>159</v>
      </c>
      <c r="E111" s="71">
        <v>150574693.60420001</v>
      </c>
      <c r="F111" s="71">
        <v>0</v>
      </c>
      <c r="G111" s="71">
        <v>4797183.2149999999</v>
      </c>
      <c r="H111" s="71">
        <v>483830.19569999998</v>
      </c>
      <c r="I111" s="71">
        <v>252272.12770000001</v>
      </c>
      <c r="J111" s="71">
        <v>36842502.112300001</v>
      </c>
      <c r="K111" s="72">
        <f t="shared" si="5"/>
        <v>192950481.25490001</v>
      </c>
      <c r="L111" s="107"/>
      <c r="M111" s="146"/>
      <c r="N111" s="138"/>
      <c r="O111" s="110">
        <v>5</v>
      </c>
      <c r="P111" s="71" t="s">
        <v>539</v>
      </c>
      <c r="Q111" s="71">
        <v>172777950.01589999</v>
      </c>
      <c r="R111" s="71">
        <v>0</v>
      </c>
      <c r="S111" s="71">
        <v>5504560.3075000001</v>
      </c>
      <c r="T111" s="71">
        <v>555174.22860000003</v>
      </c>
      <c r="U111" s="71">
        <v>289471.35830000002</v>
      </c>
      <c r="V111" s="71">
        <v>32847904.718199998</v>
      </c>
      <c r="W111" s="72">
        <f t="shared" si="6"/>
        <v>211975060.62849998</v>
      </c>
    </row>
    <row r="112" spans="1:23" ht="24.95" customHeight="1" x14ac:dyDescent="0.2">
      <c r="A112" s="141"/>
      <c r="B112" s="138"/>
      <c r="C112" s="70">
        <v>11</v>
      </c>
      <c r="D112" s="71" t="s">
        <v>160</v>
      </c>
      <c r="E112" s="71">
        <v>116509936.8618</v>
      </c>
      <c r="F112" s="71">
        <v>0</v>
      </c>
      <c r="G112" s="71">
        <v>3711908.6886999998</v>
      </c>
      <c r="H112" s="71">
        <v>374372.50709999999</v>
      </c>
      <c r="I112" s="71">
        <v>195200.19579999999</v>
      </c>
      <c r="J112" s="71">
        <v>29731020.5222</v>
      </c>
      <c r="K112" s="72">
        <f t="shared" si="5"/>
        <v>150522438.77560002</v>
      </c>
      <c r="L112" s="107"/>
      <c r="M112" s="146"/>
      <c r="N112" s="138"/>
      <c r="O112" s="110">
        <v>6</v>
      </c>
      <c r="P112" s="71" t="s">
        <v>540</v>
      </c>
      <c r="Q112" s="71">
        <v>148500450.61899999</v>
      </c>
      <c r="R112" s="71">
        <v>0</v>
      </c>
      <c r="S112" s="71">
        <v>4731099.5763999997</v>
      </c>
      <c r="T112" s="71">
        <v>477165.1887</v>
      </c>
      <c r="U112" s="71">
        <v>248796.9509</v>
      </c>
      <c r="V112" s="71">
        <v>32738041.579100002</v>
      </c>
      <c r="W112" s="72">
        <f t="shared" si="6"/>
        <v>186695553.91409999</v>
      </c>
    </row>
    <row r="113" spans="1:23" ht="24.95" customHeight="1" x14ac:dyDescent="0.2">
      <c r="A113" s="141"/>
      <c r="B113" s="138"/>
      <c r="C113" s="70">
        <v>12</v>
      </c>
      <c r="D113" s="71" t="s">
        <v>161</v>
      </c>
      <c r="E113" s="71">
        <v>180427778.08329999</v>
      </c>
      <c r="F113" s="71">
        <v>0</v>
      </c>
      <c r="G113" s="71">
        <v>5748277.4018999999</v>
      </c>
      <c r="H113" s="71">
        <v>579754.83849999995</v>
      </c>
      <c r="I113" s="71">
        <v>302287.84389999998</v>
      </c>
      <c r="J113" s="71">
        <v>41027323.555100001</v>
      </c>
      <c r="K113" s="72">
        <f t="shared" si="5"/>
        <v>228085421.72269997</v>
      </c>
      <c r="L113" s="107"/>
      <c r="M113" s="146"/>
      <c r="N113" s="138"/>
      <c r="O113" s="110">
        <v>7</v>
      </c>
      <c r="P113" s="71" t="s">
        <v>541</v>
      </c>
      <c r="Q113" s="71">
        <v>150100872.45660001</v>
      </c>
      <c r="R113" s="71">
        <v>0</v>
      </c>
      <c r="S113" s="71">
        <v>4782087.6712999996</v>
      </c>
      <c r="T113" s="71">
        <v>482307.7023</v>
      </c>
      <c r="U113" s="71">
        <v>251478.29</v>
      </c>
      <c r="V113" s="71">
        <v>33015934.427000001</v>
      </c>
      <c r="W113" s="72">
        <f t="shared" si="6"/>
        <v>188632680.54720002</v>
      </c>
    </row>
    <row r="114" spans="1:23" ht="24.95" customHeight="1" x14ac:dyDescent="0.2">
      <c r="A114" s="141"/>
      <c r="B114" s="138"/>
      <c r="C114" s="70">
        <v>13</v>
      </c>
      <c r="D114" s="71" t="s">
        <v>162</v>
      </c>
      <c r="E114" s="71">
        <v>148393236.8159</v>
      </c>
      <c r="F114" s="71">
        <v>0</v>
      </c>
      <c r="G114" s="71">
        <v>4727683.8346999995</v>
      </c>
      <c r="H114" s="71">
        <v>476820.68670000002</v>
      </c>
      <c r="I114" s="71">
        <v>248617.3254</v>
      </c>
      <c r="J114" s="71">
        <v>31617152.416700002</v>
      </c>
      <c r="K114" s="72">
        <f t="shared" si="5"/>
        <v>185463511.07939997</v>
      </c>
      <c r="L114" s="107"/>
      <c r="M114" s="146"/>
      <c r="N114" s="138"/>
      <c r="O114" s="110">
        <v>8</v>
      </c>
      <c r="P114" s="71" t="s">
        <v>542</v>
      </c>
      <c r="Q114" s="71">
        <v>177001860.25830001</v>
      </c>
      <c r="R114" s="71">
        <v>0</v>
      </c>
      <c r="S114" s="71">
        <v>5639130.5385999996</v>
      </c>
      <c r="T114" s="71">
        <v>568746.59770000004</v>
      </c>
      <c r="U114" s="71">
        <v>296548.07750000001</v>
      </c>
      <c r="V114" s="71">
        <v>42909642.926399998</v>
      </c>
      <c r="W114" s="72">
        <f t="shared" si="6"/>
        <v>226415928.3985</v>
      </c>
    </row>
    <row r="115" spans="1:23" ht="24.95" customHeight="1" x14ac:dyDescent="0.2">
      <c r="A115" s="141"/>
      <c r="B115" s="138"/>
      <c r="C115" s="70">
        <v>14</v>
      </c>
      <c r="D115" s="71" t="s">
        <v>163</v>
      </c>
      <c r="E115" s="71">
        <v>173276640.50130001</v>
      </c>
      <c r="F115" s="71">
        <v>0</v>
      </c>
      <c r="G115" s="71">
        <v>5520448.1673999997</v>
      </c>
      <c r="H115" s="71">
        <v>556776.63269999996</v>
      </c>
      <c r="I115" s="71">
        <v>290306.86190000002</v>
      </c>
      <c r="J115" s="71">
        <v>38966882.245999999</v>
      </c>
      <c r="K115" s="72">
        <f t="shared" si="5"/>
        <v>218611054.4093</v>
      </c>
      <c r="L115" s="107"/>
      <c r="M115" s="146"/>
      <c r="N115" s="138"/>
      <c r="O115" s="110">
        <v>9</v>
      </c>
      <c r="P115" s="71" t="s">
        <v>543</v>
      </c>
      <c r="Q115" s="71">
        <v>127960740.5317</v>
      </c>
      <c r="R115" s="71">
        <v>0</v>
      </c>
      <c r="S115" s="71">
        <v>4076721.6719</v>
      </c>
      <c r="T115" s="71">
        <v>411166.5025</v>
      </c>
      <c r="U115" s="71">
        <v>214384.818</v>
      </c>
      <c r="V115" s="71">
        <v>29204914.068799999</v>
      </c>
      <c r="W115" s="72">
        <f t="shared" si="6"/>
        <v>161867927.59290001</v>
      </c>
    </row>
    <row r="116" spans="1:23" ht="24.95" customHeight="1" x14ac:dyDescent="0.2">
      <c r="A116" s="141"/>
      <c r="B116" s="138"/>
      <c r="C116" s="70">
        <v>15</v>
      </c>
      <c r="D116" s="71" t="s">
        <v>164</v>
      </c>
      <c r="E116" s="71">
        <v>222050182.25549999</v>
      </c>
      <c r="F116" s="71">
        <v>0</v>
      </c>
      <c r="G116" s="71">
        <v>7074332.2248</v>
      </c>
      <c r="H116" s="71">
        <v>713496.94</v>
      </c>
      <c r="I116" s="71">
        <v>372021.82250000001</v>
      </c>
      <c r="J116" s="71">
        <v>46813660.318899997</v>
      </c>
      <c r="K116" s="72">
        <f t="shared" si="5"/>
        <v>277023693.56169999</v>
      </c>
      <c r="L116" s="107"/>
      <c r="M116" s="146"/>
      <c r="N116" s="138"/>
      <c r="O116" s="110">
        <v>10</v>
      </c>
      <c r="P116" s="71" t="s">
        <v>544</v>
      </c>
      <c r="Q116" s="71">
        <v>170165658.3935</v>
      </c>
      <c r="R116" s="71">
        <v>0</v>
      </c>
      <c r="S116" s="71">
        <v>5421334.8914999999</v>
      </c>
      <c r="T116" s="71">
        <v>546780.35089999996</v>
      </c>
      <c r="U116" s="71">
        <v>285094.73729999998</v>
      </c>
      <c r="V116" s="71">
        <v>27654270.7095</v>
      </c>
      <c r="W116" s="72">
        <f t="shared" si="6"/>
        <v>204073139.08270001</v>
      </c>
    </row>
    <row r="117" spans="1:23" ht="24.95" customHeight="1" x14ac:dyDescent="0.2">
      <c r="A117" s="141"/>
      <c r="B117" s="138"/>
      <c r="C117" s="70">
        <v>16</v>
      </c>
      <c r="D117" s="71" t="s">
        <v>165</v>
      </c>
      <c r="E117" s="71">
        <v>166466612.0061</v>
      </c>
      <c r="F117" s="71">
        <v>0</v>
      </c>
      <c r="G117" s="71">
        <v>5303486.3817999996</v>
      </c>
      <c r="H117" s="71">
        <v>534894.48679999996</v>
      </c>
      <c r="I117" s="71">
        <v>278897.3725</v>
      </c>
      <c r="J117" s="71">
        <v>37097369.371399999</v>
      </c>
      <c r="K117" s="72">
        <f t="shared" si="5"/>
        <v>209681259.61859998</v>
      </c>
      <c r="L117" s="107"/>
      <c r="M117" s="146"/>
      <c r="N117" s="138"/>
      <c r="O117" s="110">
        <v>11</v>
      </c>
      <c r="P117" s="71" t="s">
        <v>545</v>
      </c>
      <c r="Q117" s="71">
        <v>134895312.43279999</v>
      </c>
      <c r="R117" s="71">
        <v>0</v>
      </c>
      <c r="S117" s="71">
        <v>4297651.3058000002</v>
      </c>
      <c r="T117" s="71">
        <v>433448.83429999999</v>
      </c>
      <c r="U117" s="71">
        <v>226002.9669</v>
      </c>
      <c r="V117" s="71">
        <v>26679203.634300001</v>
      </c>
      <c r="W117" s="72">
        <f t="shared" si="6"/>
        <v>166531619.17409998</v>
      </c>
    </row>
    <row r="118" spans="1:23" ht="24.95" customHeight="1" x14ac:dyDescent="0.2">
      <c r="A118" s="141"/>
      <c r="B118" s="138"/>
      <c r="C118" s="70">
        <v>17</v>
      </c>
      <c r="D118" s="71" t="s">
        <v>166</v>
      </c>
      <c r="E118" s="71">
        <v>163732677.01449999</v>
      </c>
      <c r="F118" s="71">
        <v>0</v>
      </c>
      <c r="G118" s="71">
        <v>5216385.5102000004</v>
      </c>
      <c r="H118" s="71">
        <v>526109.74170000001</v>
      </c>
      <c r="I118" s="71">
        <v>274316.95079999999</v>
      </c>
      <c r="J118" s="71">
        <v>36207680.925099999</v>
      </c>
      <c r="K118" s="72">
        <f t="shared" si="5"/>
        <v>205957170.14229998</v>
      </c>
      <c r="L118" s="107"/>
      <c r="M118" s="146"/>
      <c r="N118" s="138"/>
      <c r="O118" s="110">
        <v>12</v>
      </c>
      <c r="P118" s="71" t="s">
        <v>546</v>
      </c>
      <c r="Q118" s="71">
        <v>119818444.72570001</v>
      </c>
      <c r="R118" s="71">
        <v>0</v>
      </c>
      <c r="S118" s="71">
        <v>3817314.9692000002</v>
      </c>
      <c r="T118" s="71">
        <v>385003.48349999997</v>
      </c>
      <c r="U118" s="71">
        <v>200743.2542</v>
      </c>
      <c r="V118" s="71">
        <v>25466522.633499999</v>
      </c>
      <c r="W118" s="72">
        <f t="shared" si="6"/>
        <v>149688029.0661</v>
      </c>
    </row>
    <row r="119" spans="1:23" ht="24.95" customHeight="1" x14ac:dyDescent="0.2">
      <c r="A119" s="141"/>
      <c r="B119" s="138"/>
      <c r="C119" s="70">
        <v>18</v>
      </c>
      <c r="D119" s="71" t="s">
        <v>167</v>
      </c>
      <c r="E119" s="71">
        <v>230258854.8811</v>
      </c>
      <c r="F119" s="71">
        <v>0</v>
      </c>
      <c r="G119" s="71">
        <v>7335853.6370999999</v>
      </c>
      <c r="H119" s="71">
        <v>739873.2426</v>
      </c>
      <c r="I119" s="71">
        <v>385774.59370000003</v>
      </c>
      <c r="J119" s="71">
        <v>44480146.946400002</v>
      </c>
      <c r="K119" s="72">
        <f t="shared" si="5"/>
        <v>283200503.30089998</v>
      </c>
      <c r="L119" s="107"/>
      <c r="M119" s="146"/>
      <c r="N119" s="138"/>
      <c r="O119" s="110">
        <v>13</v>
      </c>
      <c r="P119" s="71" t="s">
        <v>547</v>
      </c>
      <c r="Q119" s="71">
        <v>100254109.6804</v>
      </c>
      <c r="R119" s="71">
        <v>0</v>
      </c>
      <c r="S119" s="71">
        <v>3194011.6940000001</v>
      </c>
      <c r="T119" s="71">
        <v>322138.89559999999</v>
      </c>
      <c r="U119" s="71">
        <v>167965.26</v>
      </c>
      <c r="V119" s="71">
        <v>23433229.952300001</v>
      </c>
      <c r="W119" s="72">
        <f t="shared" si="6"/>
        <v>127371455.48230001</v>
      </c>
    </row>
    <row r="120" spans="1:23" ht="24.95" customHeight="1" x14ac:dyDescent="0.2">
      <c r="A120" s="141"/>
      <c r="B120" s="138"/>
      <c r="C120" s="70">
        <v>19</v>
      </c>
      <c r="D120" s="71" t="s">
        <v>168</v>
      </c>
      <c r="E120" s="71">
        <v>128152405.2339</v>
      </c>
      <c r="F120" s="71">
        <v>0</v>
      </c>
      <c r="G120" s="71">
        <v>4082827.9482</v>
      </c>
      <c r="H120" s="71">
        <v>411782.36410000001</v>
      </c>
      <c r="I120" s="71">
        <v>214705.93210000001</v>
      </c>
      <c r="J120" s="71">
        <v>29530387.087499999</v>
      </c>
      <c r="K120" s="72">
        <f t="shared" si="5"/>
        <v>162392108.56579998</v>
      </c>
      <c r="L120" s="107"/>
      <c r="M120" s="146"/>
      <c r="N120" s="138"/>
      <c r="O120" s="110">
        <v>14</v>
      </c>
      <c r="P120" s="71" t="s">
        <v>548</v>
      </c>
      <c r="Q120" s="71">
        <v>99828984.013799995</v>
      </c>
      <c r="R120" s="71">
        <v>0</v>
      </c>
      <c r="S120" s="71">
        <v>3180467.5474999999</v>
      </c>
      <c r="T120" s="71">
        <v>320772.87170000002</v>
      </c>
      <c r="U120" s="71">
        <v>167253.00649999999</v>
      </c>
      <c r="V120" s="71">
        <v>23567641.033</v>
      </c>
      <c r="W120" s="72">
        <f t="shared" si="6"/>
        <v>127065118.4725</v>
      </c>
    </row>
    <row r="121" spans="1:23" ht="24.95" customHeight="1" x14ac:dyDescent="0.2">
      <c r="A121" s="141"/>
      <c r="B121" s="139"/>
      <c r="C121" s="70">
        <v>20</v>
      </c>
      <c r="D121" s="71" t="s">
        <v>169</v>
      </c>
      <c r="E121" s="71">
        <v>143398790.61340001</v>
      </c>
      <c r="F121" s="71">
        <v>0</v>
      </c>
      <c r="G121" s="71">
        <v>4568564.9753999999</v>
      </c>
      <c r="H121" s="71">
        <v>460772.41310000001</v>
      </c>
      <c r="I121" s="71">
        <v>240249.6539</v>
      </c>
      <c r="J121" s="71">
        <v>34397920.4045</v>
      </c>
      <c r="K121" s="72">
        <f t="shared" si="5"/>
        <v>183066298.06030002</v>
      </c>
      <c r="L121" s="107"/>
      <c r="M121" s="146"/>
      <c r="N121" s="138"/>
      <c r="O121" s="110">
        <v>15</v>
      </c>
      <c r="P121" s="71" t="s">
        <v>549</v>
      </c>
      <c r="Q121" s="71">
        <v>113988092.5385</v>
      </c>
      <c r="R121" s="71">
        <v>0</v>
      </c>
      <c r="S121" s="71">
        <v>3631564.8476</v>
      </c>
      <c r="T121" s="71">
        <v>366269.25679999997</v>
      </c>
      <c r="U121" s="71">
        <v>190975.10980000001</v>
      </c>
      <c r="V121" s="71">
        <v>25756974.893300001</v>
      </c>
      <c r="W121" s="72">
        <f t="shared" si="6"/>
        <v>143933876.646</v>
      </c>
    </row>
    <row r="122" spans="1:23" ht="24.95" customHeight="1" x14ac:dyDescent="0.2">
      <c r="A122" s="70"/>
      <c r="B122" s="142" t="s">
        <v>816</v>
      </c>
      <c r="C122" s="143"/>
      <c r="D122" s="144"/>
      <c r="E122" s="111">
        <f>SUM(E102:E121)</f>
        <v>3361858439.5281005</v>
      </c>
      <c r="F122" s="111">
        <f t="shared" ref="F122:K122" si="11">SUM(F102:F121)</f>
        <v>0</v>
      </c>
      <c r="G122" s="111">
        <f t="shared" si="11"/>
        <v>107105985.0178</v>
      </c>
      <c r="H122" s="111">
        <f t="shared" si="11"/>
        <v>10802403.695499999</v>
      </c>
      <c r="I122" s="111">
        <f t="shared" si="11"/>
        <v>5632441.6898999996</v>
      </c>
      <c r="J122" s="111">
        <f t="shared" si="11"/>
        <v>739802455.53009999</v>
      </c>
      <c r="K122" s="111">
        <f t="shared" si="11"/>
        <v>4225201725.4614</v>
      </c>
      <c r="L122" s="107"/>
      <c r="M122" s="147"/>
      <c r="N122" s="139"/>
      <c r="O122" s="110">
        <v>16</v>
      </c>
      <c r="P122" s="71" t="s">
        <v>550</v>
      </c>
      <c r="Q122" s="71">
        <v>137965036.38330001</v>
      </c>
      <c r="R122" s="71">
        <v>0</v>
      </c>
      <c r="S122" s="71">
        <v>4395450.1314000003</v>
      </c>
      <c r="T122" s="71">
        <v>443312.54440000001</v>
      </c>
      <c r="U122" s="71">
        <v>231145.96780000001</v>
      </c>
      <c r="V122" s="71">
        <v>26902799.226199999</v>
      </c>
      <c r="W122" s="72">
        <f t="shared" si="6"/>
        <v>169937744.25309998</v>
      </c>
    </row>
    <row r="123" spans="1:23" ht="24.95" customHeight="1" x14ac:dyDescent="0.2">
      <c r="A123" s="141">
        <v>6</v>
      </c>
      <c r="B123" s="137" t="s">
        <v>29</v>
      </c>
      <c r="C123" s="70">
        <v>1</v>
      </c>
      <c r="D123" s="71" t="s">
        <v>170</v>
      </c>
      <c r="E123" s="71">
        <v>162839974.8346</v>
      </c>
      <c r="F123" s="71">
        <v>0</v>
      </c>
      <c r="G123" s="71">
        <v>5187944.7687999997</v>
      </c>
      <c r="H123" s="71">
        <v>523241.28980000003</v>
      </c>
      <c r="I123" s="71">
        <v>272821.32179999998</v>
      </c>
      <c r="J123" s="71">
        <v>33157255.690499999</v>
      </c>
      <c r="K123" s="72">
        <f t="shared" si="5"/>
        <v>201981237.90549996</v>
      </c>
      <c r="L123" s="107"/>
      <c r="M123" s="108"/>
      <c r="N123" s="142" t="s">
        <v>834</v>
      </c>
      <c r="O123" s="143"/>
      <c r="P123" s="144"/>
      <c r="Q123" s="111">
        <f>SUM(Q107:Q122)</f>
        <v>2259435518.9284997</v>
      </c>
      <c r="R123" s="111">
        <f t="shared" ref="R123:W123" si="12">SUM(R107:R122)</f>
        <v>0</v>
      </c>
      <c r="S123" s="111">
        <f t="shared" si="12"/>
        <v>71983717.099199995</v>
      </c>
      <c r="T123" s="111">
        <f t="shared" si="12"/>
        <v>7260072.0819000006</v>
      </c>
      <c r="U123" s="111">
        <f t="shared" si="12"/>
        <v>3785447.555900001</v>
      </c>
      <c r="V123" s="111">
        <f t="shared" si="12"/>
        <v>466855474.40779996</v>
      </c>
      <c r="W123" s="111">
        <f t="shared" si="12"/>
        <v>2809320230.0732994</v>
      </c>
    </row>
    <row r="124" spans="1:23" ht="24.95" customHeight="1" x14ac:dyDescent="0.2">
      <c r="A124" s="141"/>
      <c r="B124" s="138"/>
      <c r="C124" s="70">
        <v>2</v>
      </c>
      <c r="D124" s="71" t="s">
        <v>171</v>
      </c>
      <c r="E124" s="71">
        <v>186941135.38980001</v>
      </c>
      <c r="F124" s="71">
        <v>0</v>
      </c>
      <c r="G124" s="71">
        <v>5955787.4927000003</v>
      </c>
      <c r="H124" s="71">
        <v>600683.71349999995</v>
      </c>
      <c r="I124" s="71">
        <v>313200.29190000001</v>
      </c>
      <c r="J124" s="71">
        <v>38562116.1734</v>
      </c>
      <c r="K124" s="72">
        <f t="shared" si="5"/>
        <v>232372923.06130004</v>
      </c>
      <c r="L124" s="107"/>
      <c r="M124" s="145">
        <v>24</v>
      </c>
      <c r="N124" s="137" t="s">
        <v>47</v>
      </c>
      <c r="O124" s="110">
        <v>1</v>
      </c>
      <c r="P124" s="71" t="s">
        <v>551</v>
      </c>
      <c r="Q124" s="71">
        <v>193608042.67660001</v>
      </c>
      <c r="R124" s="71">
        <v>0</v>
      </c>
      <c r="S124" s="71">
        <v>6168189.5568000004</v>
      </c>
      <c r="T124" s="71">
        <v>622105.97900000005</v>
      </c>
      <c r="U124" s="71">
        <v>324369.99670000002</v>
      </c>
      <c r="V124" s="71">
        <v>245260663.34200001</v>
      </c>
      <c r="W124" s="72">
        <f t="shared" si="6"/>
        <v>445983371.55110002</v>
      </c>
    </row>
    <row r="125" spans="1:23" ht="24.95" customHeight="1" x14ac:dyDescent="0.2">
      <c r="A125" s="141"/>
      <c r="B125" s="138"/>
      <c r="C125" s="70">
        <v>3</v>
      </c>
      <c r="D125" s="71" t="s">
        <v>172</v>
      </c>
      <c r="E125" s="71">
        <v>124409524.1706</v>
      </c>
      <c r="F125" s="71">
        <v>0</v>
      </c>
      <c r="G125" s="71">
        <v>3963582.9026000001</v>
      </c>
      <c r="H125" s="71">
        <v>399755.64939999999</v>
      </c>
      <c r="I125" s="71">
        <v>208435.1269</v>
      </c>
      <c r="J125" s="71">
        <v>26322081.163899999</v>
      </c>
      <c r="K125" s="72">
        <f t="shared" si="5"/>
        <v>155303379.01339999</v>
      </c>
      <c r="L125" s="107"/>
      <c r="M125" s="146"/>
      <c r="N125" s="138"/>
      <c r="O125" s="110">
        <v>2</v>
      </c>
      <c r="P125" s="71" t="s">
        <v>552</v>
      </c>
      <c r="Q125" s="71">
        <v>248857549.8908</v>
      </c>
      <c r="R125" s="71">
        <v>0</v>
      </c>
      <c r="S125" s="71">
        <v>7928392.4321999997</v>
      </c>
      <c r="T125" s="71">
        <v>799635.01289999997</v>
      </c>
      <c r="U125" s="71">
        <v>416934.75919999997</v>
      </c>
      <c r="V125" s="71">
        <v>259479820.63960001</v>
      </c>
      <c r="W125" s="72">
        <f t="shared" si="6"/>
        <v>517482332.73470002</v>
      </c>
    </row>
    <row r="126" spans="1:23" ht="24.95" customHeight="1" x14ac:dyDescent="0.2">
      <c r="A126" s="141"/>
      <c r="B126" s="138"/>
      <c r="C126" s="70">
        <v>4</v>
      </c>
      <c r="D126" s="71" t="s">
        <v>173</v>
      </c>
      <c r="E126" s="71">
        <v>153402563.79170001</v>
      </c>
      <c r="F126" s="71">
        <v>0</v>
      </c>
      <c r="G126" s="71">
        <v>4887276.7829999998</v>
      </c>
      <c r="H126" s="71">
        <v>492916.77559999999</v>
      </c>
      <c r="I126" s="71">
        <v>257009.92800000001</v>
      </c>
      <c r="J126" s="71">
        <v>29724476.613200001</v>
      </c>
      <c r="K126" s="72">
        <f t="shared" si="5"/>
        <v>188764243.8915</v>
      </c>
      <c r="L126" s="107"/>
      <c r="M126" s="146"/>
      <c r="N126" s="138"/>
      <c r="O126" s="110">
        <v>3</v>
      </c>
      <c r="P126" s="71" t="s">
        <v>553</v>
      </c>
      <c r="Q126" s="71">
        <v>401330255.26719999</v>
      </c>
      <c r="R126" s="71">
        <v>0</v>
      </c>
      <c r="S126" s="71">
        <v>12786044.7074</v>
      </c>
      <c r="T126" s="71">
        <v>1289563.9452</v>
      </c>
      <c r="U126" s="71">
        <v>672386.80680000002</v>
      </c>
      <c r="V126" s="71">
        <v>297133254.89950001</v>
      </c>
      <c r="W126" s="72">
        <f t="shared" si="6"/>
        <v>713211505.62610006</v>
      </c>
    </row>
    <row r="127" spans="1:23" ht="24.95" customHeight="1" x14ac:dyDescent="0.2">
      <c r="A127" s="141"/>
      <c r="B127" s="138"/>
      <c r="C127" s="70">
        <v>5</v>
      </c>
      <c r="D127" s="71" t="s">
        <v>174</v>
      </c>
      <c r="E127" s="71">
        <v>161212720.28049999</v>
      </c>
      <c r="F127" s="71">
        <v>0</v>
      </c>
      <c r="G127" s="71">
        <v>5136101.8060999997</v>
      </c>
      <c r="H127" s="71">
        <v>518012.55660000001</v>
      </c>
      <c r="I127" s="71">
        <v>270095.02720000001</v>
      </c>
      <c r="J127" s="71">
        <v>32832296.763500001</v>
      </c>
      <c r="K127" s="72">
        <f t="shared" si="5"/>
        <v>199969226.43390003</v>
      </c>
      <c r="L127" s="107"/>
      <c r="M127" s="146"/>
      <c r="N127" s="138"/>
      <c r="O127" s="110">
        <v>4</v>
      </c>
      <c r="P127" s="71" t="s">
        <v>554</v>
      </c>
      <c r="Q127" s="71">
        <v>156857323.9673</v>
      </c>
      <c r="R127" s="71">
        <v>0</v>
      </c>
      <c r="S127" s="71">
        <v>4997342.5392000005</v>
      </c>
      <c r="T127" s="71">
        <v>504017.69339999999</v>
      </c>
      <c r="U127" s="71">
        <v>262798.01689999999</v>
      </c>
      <c r="V127" s="71">
        <v>236267807.21059999</v>
      </c>
      <c r="W127" s="72">
        <f t="shared" si="6"/>
        <v>398889289.42739999</v>
      </c>
    </row>
    <row r="128" spans="1:23" ht="24.95" customHeight="1" x14ac:dyDescent="0.2">
      <c r="A128" s="141"/>
      <c r="B128" s="138"/>
      <c r="C128" s="70">
        <v>6</v>
      </c>
      <c r="D128" s="71" t="s">
        <v>175</v>
      </c>
      <c r="E128" s="71">
        <v>158497129.78290001</v>
      </c>
      <c r="F128" s="71">
        <v>0</v>
      </c>
      <c r="G128" s="71">
        <v>5049585.3745999997</v>
      </c>
      <c r="H128" s="71">
        <v>509286.75650000002</v>
      </c>
      <c r="I128" s="71">
        <v>265545.33980000002</v>
      </c>
      <c r="J128" s="71">
        <v>33290271.280999999</v>
      </c>
      <c r="K128" s="72">
        <f t="shared" si="5"/>
        <v>197611818.53479999</v>
      </c>
      <c r="L128" s="107"/>
      <c r="M128" s="146"/>
      <c r="N128" s="138"/>
      <c r="O128" s="110">
        <v>5</v>
      </c>
      <c r="P128" s="71" t="s">
        <v>555</v>
      </c>
      <c r="Q128" s="71">
        <v>131877177.9631</v>
      </c>
      <c r="R128" s="71">
        <v>0</v>
      </c>
      <c r="S128" s="71">
        <v>4201496.0776000004</v>
      </c>
      <c r="T128" s="71">
        <v>423750.89260000002</v>
      </c>
      <c r="U128" s="71">
        <v>220946.39869999999</v>
      </c>
      <c r="V128" s="71">
        <v>229873671.02469999</v>
      </c>
      <c r="W128" s="72">
        <f t="shared" si="6"/>
        <v>366597042.35669994</v>
      </c>
    </row>
    <row r="129" spans="1:23" ht="24.95" customHeight="1" x14ac:dyDescent="0.2">
      <c r="A129" s="141"/>
      <c r="B129" s="138"/>
      <c r="C129" s="70">
        <v>7</v>
      </c>
      <c r="D129" s="71" t="s">
        <v>176</v>
      </c>
      <c r="E129" s="71">
        <v>218974626.3757</v>
      </c>
      <c r="F129" s="71">
        <v>0</v>
      </c>
      <c r="G129" s="71">
        <v>6976347.5987</v>
      </c>
      <c r="H129" s="71">
        <v>703614.49049999996</v>
      </c>
      <c r="I129" s="71">
        <v>366869.05080000003</v>
      </c>
      <c r="J129" s="71">
        <v>41680148.774800003</v>
      </c>
      <c r="K129" s="72">
        <f t="shared" si="5"/>
        <v>268701606.29049999</v>
      </c>
      <c r="L129" s="107"/>
      <c r="M129" s="146"/>
      <c r="N129" s="138"/>
      <c r="O129" s="110">
        <v>6</v>
      </c>
      <c r="P129" s="71" t="s">
        <v>556</v>
      </c>
      <c r="Q129" s="71">
        <v>147433819.567</v>
      </c>
      <c r="R129" s="71">
        <v>0</v>
      </c>
      <c r="S129" s="71">
        <v>4697117.6073000003</v>
      </c>
      <c r="T129" s="71">
        <v>473737.86430000002</v>
      </c>
      <c r="U129" s="71">
        <v>247009.92230000001</v>
      </c>
      <c r="V129" s="71">
        <v>231378960.95199999</v>
      </c>
      <c r="W129" s="72">
        <f t="shared" si="6"/>
        <v>384230645.91290003</v>
      </c>
    </row>
    <row r="130" spans="1:23" ht="24.95" customHeight="1" x14ac:dyDescent="0.2">
      <c r="A130" s="141"/>
      <c r="B130" s="139"/>
      <c r="C130" s="70">
        <v>8</v>
      </c>
      <c r="D130" s="71" t="s">
        <v>177</v>
      </c>
      <c r="E130" s="71">
        <v>202121765.48590001</v>
      </c>
      <c r="F130" s="71">
        <v>0</v>
      </c>
      <c r="G130" s="71">
        <v>6439429.6117000002</v>
      </c>
      <c r="H130" s="71">
        <v>649462.47609999997</v>
      </c>
      <c r="I130" s="71">
        <v>338633.84759999998</v>
      </c>
      <c r="J130" s="71">
        <v>43832438.712899998</v>
      </c>
      <c r="K130" s="72">
        <f t="shared" si="5"/>
        <v>253381730.13420004</v>
      </c>
      <c r="L130" s="107"/>
      <c r="M130" s="146"/>
      <c r="N130" s="138"/>
      <c r="O130" s="110">
        <v>7</v>
      </c>
      <c r="P130" s="71" t="s">
        <v>557</v>
      </c>
      <c r="Q130" s="71">
        <v>135366770.97420001</v>
      </c>
      <c r="R130" s="71">
        <v>0</v>
      </c>
      <c r="S130" s="71">
        <v>4312671.5787000004</v>
      </c>
      <c r="T130" s="71">
        <v>434963.73609999998</v>
      </c>
      <c r="U130" s="71">
        <v>226792.8463</v>
      </c>
      <c r="V130" s="71">
        <v>227593122.84920001</v>
      </c>
      <c r="W130" s="72">
        <f t="shared" si="6"/>
        <v>367934321.98450005</v>
      </c>
    </row>
    <row r="131" spans="1:23" ht="24.95" customHeight="1" x14ac:dyDescent="0.2">
      <c r="A131" s="70"/>
      <c r="B131" s="142" t="s">
        <v>817</v>
      </c>
      <c r="C131" s="143"/>
      <c r="D131" s="144"/>
      <c r="E131" s="111">
        <f>SUM(E123:E130)</f>
        <v>1368399440.1117001</v>
      </c>
      <c r="F131" s="111">
        <f t="shared" ref="F131:K131" si="13">SUM(F123:F130)</f>
        <v>0</v>
      </c>
      <c r="G131" s="111">
        <f t="shared" si="13"/>
        <v>43596056.338199995</v>
      </c>
      <c r="H131" s="111">
        <f t="shared" si="13"/>
        <v>4396973.7079999996</v>
      </c>
      <c r="I131" s="111">
        <f t="shared" si="13"/>
        <v>2292609.9339999999</v>
      </c>
      <c r="J131" s="111">
        <f t="shared" si="13"/>
        <v>279401085.17320001</v>
      </c>
      <c r="K131" s="111">
        <f t="shared" si="13"/>
        <v>1698086165.2651</v>
      </c>
      <c r="L131" s="107"/>
      <c r="M131" s="146"/>
      <c r="N131" s="138"/>
      <c r="O131" s="110">
        <v>8</v>
      </c>
      <c r="P131" s="71" t="s">
        <v>558</v>
      </c>
      <c r="Q131" s="71">
        <v>163305608.2252</v>
      </c>
      <c r="R131" s="71">
        <v>0</v>
      </c>
      <c r="S131" s="71">
        <v>5202779.4573999997</v>
      </c>
      <c r="T131" s="71">
        <v>524737.47409999999</v>
      </c>
      <c r="U131" s="71">
        <v>273601.44170000002</v>
      </c>
      <c r="V131" s="71">
        <v>234340698.64879999</v>
      </c>
      <c r="W131" s="72">
        <f t="shared" si="6"/>
        <v>403647425.24720001</v>
      </c>
    </row>
    <row r="132" spans="1:23" ht="24.95" customHeight="1" x14ac:dyDescent="0.2">
      <c r="A132" s="141">
        <v>7</v>
      </c>
      <c r="B132" s="137" t="s">
        <v>30</v>
      </c>
      <c r="C132" s="70">
        <v>1</v>
      </c>
      <c r="D132" s="71" t="s">
        <v>178</v>
      </c>
      <c r="E132" s="71">
        <v>161054358.19119999</v>
      </c>
      <c r="F132" s="71">
        <v>-6066891.2400000002</v>
      </c>
      <c r="G132" s="71">
        <v>5131056.523</v>
      </c>
      <c r="H132" s="71">
        <v>517503.70380000002</v>
      </c>
      <c r="I132" s="71">
        <v>269829.70809999999</v>
      </c>
      <c r="J132" s="71">
        <v>30675191.996599998</v>
      </c>
      <c r="K132" s="72">
        <f t="shared" si="5"/>
        <v>191581048.88269997</v>
      </c>
      <c r="L132" s="107"/>
      <c r="M132" s="146"/>
      <c r="N132" s="138"/>
      <c r="O132" s="110">
        <v>9</v>
      </c>
      <c r="P132" s="71" t="s">
        <v>559</v>
      </c>
      <c r="Q132" s="71">
        <v>109045127.1637</v>
      </c>
      <c r="R132" s="71">
        <v>0</v>
      </c>
      <c r="S132" s="71">
        <v>3474086.1242</v>
      </c>
      <c r="T132" s="71">
        <v>350386.40259999997</v>
      </c>
      <c r="U132" s="71">
        <v>182693.68900000001</v>
      </c>
      <c r="V132" s="71">
        <v>223538081.99680001</v>
      </c>
      <c r="W132" s="72">
        <f t="shared" si="6"/>
        <v>336590375.37629998</v>
      </c>
    </row>
    <row r="133" spans="1:23" ht="24.95" customHeight="1" x14ac:dyDescent="0.2">
      <c r="A133" s="141"/>
      <c r="B133" s="138"/>
      <c r="C133" s="70">
        <v>2</v>
      </c>
      <c r="D133" s="71" t="s">
        <v>179</v>
      </c>
      <c r="E133" s="71">
        <v>142106102.3179</v>
      </c>
      <c r="F133" s="71">
        <v>-6066891.2400000002</v>
      </c>
      <c r="G133" s="71">
        <v>4527381.0125000002</v>
      </c>
      <c r="H133" s="71">
        <v>456618.71620000002</v>
      </c>
      <c r="I133" s="71">
        <v>238083.89009999999</v>
      </c>
      <c r="J133" s="71">
        <v>26656243.595800001</v>
      </c>
      <c r="K133" s="72">
        <f t="shared" si="5"/>
        <v>167917538.29249999</v>
      </c>
      <c r="L133" s="107"/>
      <c r="M133" s="146"/>
      <c r="N133" s="138"/>
      <c r="O133" s="110">
        <v>10</v>
      </c>
      <c r="P133" s="71" t="s">
        <v>560</v>
      </c>
      <c r="Q133" s="71">
        <v>185932920.7581</v>
      </c>
      <c r="R133" s="71">
        <v>0</v>
      </c>
      <c r="S133" s="71">
        <v>5923666.6217</v>
      </c>
      <c r="T133" s="71">
        <v>597444.09420000005</v>
      </c>
      <c r="U133" s="71">
        <v>311511.13390000002</v>
      </c>
      <c r="V133" s="71">
        <v>243226990.07249999</v>
      </c>
      <c r="W133" s="72">
        <f t="shared" si="6"/>
        <v>435992532.68039995</v>
      </c>
    </row>
    <row r="134" spans="1:23" ht="24.95" customHeight="1" x14ac:dyDescent="0.2">
      <c r="A134" s="141"/>
      <c r="B134" s="138"/>
      <c r="C134" s="70">
        <v>3</v>
      </c>
      <c r="D134" s="71" t="s">
        <v>180</v>
      </c>
      <c r="E134" s="71">
        <v>137600956.19459999</v>
      </c>
      <c r="F134" s="71">
        <v>-6066891.2400000002</v>
      </c>
      <c r="G134" s="71">
        <v>4383850.8425000003</v>
      </c>
      <c r="H134" s="71">
        <v>442142.67330000002</v>
      </c>
      <c r="I134" s="71">
        <v>230535.9896</v>
      </c>
      <c r="J134" s="71">
        <v>25466397.8895</v>
      </c>
      <c r="K134" s="72">
        <f t="shared" si="5"/>
        <v>162056992.34949997</v>
      </c>
      <c r="L134" s="107"/>
      <c r="M134" s="146"/>
      <c r="N134" s="138"/>
      <c r="O134" s="110">
        <v>11</v>
      </c>
      <c r="P134" s="71" t="s">
        <v>561</v>
      </c>
      <c r="Q134" s="71">
        <v>160729811.90979999</v>
      </c>
      <c r="R134" s="71">
        <v>0</v>
      </c>
      <c r="S134" s="71">
        <v>5120716.7511999998</v>
      </c>
      <c r="T134" s="71">
        <v>516460.864</v>
      </c>
      <c r="U134" s="71">
        <v>269285.96480000002</v>
      </c>
      <c r="V134" s="71">
        <v>235952553.28369999</v>
      </c>
      <c r="W134" s="72">
        <f t="shared" si="6"/>
        <v>402588828.77349997</v>
      </c>
    </row>
    <row r="135" spans="1:23" ht="24.95" customHeight="1" x14ac:dyDescent="0.2">
      <c r="A135" s="141"/>
      <c r="B135" s="138"/>
      <c r="C135" s="70">
        <v>4</v>
      </c>
      <c r="D135" s="71" t="s">
        <v>181</v>
      </c>
      <c r="E135" s="71">
        <v>163124134.9603</v>
      </c>
      <c r="F135" s="71">
        <v>-6066891.2400000002</v>
      </c>
      <c r="G135" s="71">
        <v>5196997.8717</v>
      </c>
      <c r="H135" s="71">
        <v>524154.35989999998</v>
      </c>
      <c r="I135" s="71">
        <v>273297.40230000002</v>
      </c>
      <c r="J135" s="71">
        <v>32250763.8858</v>
      </c>
      <c r="K135" s="72">
        <f t="shared" si="5"/>
        <v>195302457.23999998</v>
      </c>
      <c r="L135" s="107"/>
      <c r="M135" s="146"/>
      <c r="N135" s="138"/>
      <c r="O135" s="110">
        <v>12</v>
      </c>
      <c r="P135" s="71" t="s">
        <v>562</v>
      </c>
      <c r="Q135" s="71">
        <v>220995519.30090001</v>
      </c>
      <c r="R135" s="71">
        <v>0</v>
      </c>
      <c r="S135" s="71">
        <v>7040731.5492000002</v>
      </c>
      <c r="T135" s="71">
        <v>710108.07189999998</v>
      </c>
      <c r="U135" s="71">
        <v>370254.84519999998</v>
      </c>
      <c r="V135" s="71">
        <v>250061149.69710001</v>
      </c>
      <c r="W135" s="72">
        <f t="shared" si="6"/>
        <v>479177763.46430004</v>
      </c>
    </row>
    <row r="136" spans="1:23" ht="24.95" customHeight="1" x14ac:dyDescent="0.2">
      <c r="A136" s="141"/>
      <c r="B136" s="138"/>
      <c r="C136" s="70">
        <v>5</v>
      </c>
      <c r="D136" s="71" t="s">
        <v>182</v>
      </c>
      <c r="E136" s="71">
        <v>211709729.51660001</v>
      </c>
      <c r="F136" s="71">
        <v>-6066891.2400000002</v>
      </c>
      <c r="G136" s="71">
        <v>6744894.0893000001</v>
      </c>
      <c r="H136" s="71">
        <v>680270.75069999998</v>
      </c>
      <c r="I136" s="71">
        <v>354697.47710000002</v>
      </c>
      <c r="J136" s="71">
        <v>42096264.5414</v>
      </c>
      <c r="K136" s="72">
        <f t="shared" si="5"/>
        <v>255518965.13510001</v>
      </c>
      <c r="L136" s="107"/>
      <c r="M136" s="146"/>
      <c r="N136" s="138"/>
      <c r="O136" s="110">
        <v>13</v>
      </c>
      <c r="P136" s="71" t="s">
        <v>563</v>
      </c>
      <c r="Q136" s="71">
        <v>239102872.3531</v>
      </c>
      <c r="R136" s="71">
        <v>0</v>
      </c>
      <c r="S136" s="71">
        <v>7617616.6024000002</v>
      </c>
      <c r="T136" s="71">
        <v>768291.05039999995</v>
      </c>
      <c r="U136" s="71">
        <v>400591.8187</v>
      </c>
      <c r="V136" s="71">
        <v>258292892.7766</v>
      </c>
      <c r="W136" s="72">
        <f t="shared" si="6"/>
        <v>506182264.60119998</v>
      </c>
    </row>
    <row r="137" spans="1:23" ht="24.95" customHeight="1" x14ac:dyDescent="0.2">
      <c r="A137" s="141"/>
      <c r="B137" s="138"/>
      <c r="C137" s="70">
        <v>6</v>
      </c>
      <c r="D137" s="71" t="s">
        <v>183</v>
      </c>
      <c r="E137" s="71">
        <v>172969502.5018</v>
      </c>
      <c r="F137" s="71">
        <v>-6066891.2400000002</v>
      </c>
      <c r="G137" s="71">
        <v>5510663.0088</v>
      </c>
      <c r="H137" s="71">
        <v>555789.72959999996</v>
      </c>
      <c r="I137" s="71">
        <v>289792.2844</v>
      </c>
      <c r="J137" s="71">
        <v>31481848.774900001</v>
      </c>
      <c r="K137" s="72">
        <f t="shared" ref="K137:K200" si="14">SUM(E137:J137)</f>
        <v>204740705.05949998</v>
      </c>
      <c r="L137" s="107"/>
      <c r="M137" s="146"/>
      <c r="N137" s="138"/>
      <c r="O137" s="110">
        <v>14</v>
      </c>
      <c r="P137" s="71" t="s">
        <v>564</v>
      </c>
      <c r="Q137" s="71">
        <v>128712773.17659999</v>
      </c>
      <c r="R137" s="71">
        <v>0</v>
      </c>
      <c r="S137" s="71">
        <v>4100680.8</v>
      </c>
      <c r="T137" s="71">
        <v>413582.95169999998</v>
      </c>
      <c r="U137" s="71">
        <v>215644.76990000001</v>
      </c>
      <c r="V137" s="71">
        <v>229370977.38890001</v>
      </c>
      <c r="W137" s="72">
        <f t="shared" ref="W137:W200" si="15">SUM(Q137:V137)</f>
        <v>362813659.08710003</v>
      </c>
    </row>
    <row r="138" spans="1:23" ht="24.95" customHeight="1" x14ac:dyDescent="0.2">
      <c r="A138" s="141"/>
      <c r="B138" s="138"/>
      <c r="C138" s="70">
        <v>7</v>
      </c>
      <c r="D138" s="71" t="s">
        <v>184</v>
      </c>
      <c r="E138" s="71">
        <v>164077719.56060001</v>
      </c>
      <c r="F138" s="71">
        <v>-6066891.2400000002</v>
      </c>
      <c r="G138" s="71">
        <v>5227378.2757999999</v>
      </c>
      <c r="H138" s="71">
        <v>527218.44059999997</v>
      </c>
      <c r="I138" s="71">
        <v>274895.03340000001</v>
      </c>
      <c r="J138" s="71">
        <v>29708815.0196</v>
      </c>
      <c r="K138" s="72">
        <f t="shared" si="14"/>
        <v>193749135.09</v>
      </c>
      <c r="L138" s="107"/>
      <c r="M138" s="146"/>
      <c r="N138" s="138"/>
      <c r="O138" s="110">
        <v>15</v>
      </c>
      <c r="P138" s="71" t="s">
        <v>565</v>
      </c>
      <c r="Q138" s="71">
        <v>155312632.38960001</v>
      </c>
      <c r="R138" s="71">
        <v>0</v>
      </c>
      <c r="S138" s="71">
        <v>4948129.9634999996</v>
      </c>
      <c r="T138" s="71">
        <v>499054.2536</v>
      </c>
      <c r="U138" s="71">
        <v>260210.04790000001</v>
      </c>
      <c r="V138" s="71">
        <v>236239516.8179</v>
      </c>
      <c r="W138" s="72">
        <f t="shared" si="15"/>
        <v>397259543.47249997</v>
      </c>
    </row>
    <row r="139" spans="1:23" ht="24.95" customHeight="1" x14ac:dyDescent="0.2">
      <c r="A139" s="141"/>
      <c r="B139" s="138"/>
      <c r="C139" s="70">
        <v>8</v>
      </c>
      <c r="D139" s="71" t="s">
        <v>185</v>
      </c>
      <c r="E139" s="71">
        <v>141000598.81659999</v>
      </c>
      <c r="F139" s="71">
        <v>-6066891.2400000002</v>
      </c>
      <c r="G139" s="71">
        <v>4492160.5998999998</v>
      </c>
      <c r="H139" s="71">
        <v>453066.48599999998</v>
      </c>
      <c r="I139" s="71">
        <v>236231.7347</v>
      </c>
      <c r="J139" s="71">
        <v>27076286.151900001</v>
      </c>
      <c r="K139" s="72">
        <f t="shared" si="14"/>
        <v>167191452.54909998</v>
      </c>
      <c r="L139" s="107"/>
      <c r="M139" s="146"/>
      <c r="N139" s="138"/>
      <c r="O139" s="110">
        <v>16</v>
      </c>
      <c r="P139" s="71" t="s">
        <v>566</v>
      </c>
      <c r="Q139" s="71">
        <v>232514679.30520001</v>
      </c>
      <c r="R139" s="71">
        <v>0</v>
      </c>
      <c r="S139" s="71">
        <v>7407722.3077999996</v>
      </c>
      <c r="T139" s="71">
        <v>747121.71140000003</v>
      </c>
      <c r="U139" s="71">
        <v>389553.99129999999</v>
      </c>
      <c r="V139" s="71">
        <v>256238731.17340001</v>
      </c>
      <c r="W139" s="72">
        <f t="shared" si="15"/>
        <v>497297808.48909998</v>
      </c>
    </row>
    <row r="140" spans="1:23" ht="24.95" customHeight="1" x14ac:dyDescent="0.2">
      <c r="A140" s="141"/>
      <c r="B140" s="138"/>
      <c r="C140" s="70">
        <v>9</v>
      </c>
      <c r="D140" s="71" t="s">
        <v>186</v>
      </c>
      <c r="E140" s="71">
        <v>178120122.97170001</v>
      </c>
      <c r="F140" s="71">
        <v>-6066891.2400000002</v>
      </c>
      <c r="G140" s="71">
        <v>5674757.449</v>
      </c>
      <c r="H140" s="71">
        <v>572339.82609999995</v>
      </c>
      <c r="I140" s="71">
        <v>298421.60950000002</v>
      </c>
      <c r="J140" s="71">
        <v>33582632.437600002</v>
      </c>
      <c r="K140" s="72">
        <f t="shared" si="14"/>
        <v>212181383.0539</v>
      </c>
      <c r="L140" s="107"/>
      <c r="M140" s="146"/>
      <c r="N140" s="138"/>
      <c r="O140" s="110">
        <v>17</v>
      </c>
      <c r="P140" s="71" t="s">
        <v>567</v>
      </c>
      <c r="Q140" s="71">
        <v>225613412.03490001</v>
      </c>
      <c r="R140" s="71">
        <v>0</v>
      </c>
      <c r="S140" s="71">
        <v>7187853.7314999998</v>
      </c>
      <c r="T140" s="71">
        <v>724946.39489999996</v>
      </c>
      <c r="U140" s="71">
        <v>377991.64079999999</v>
      </c>
      <c r="V140" s="71">
        <v>254022565.84209999</v>
      </c>
      <c r="W140" s="72">
        <f t="shared" si="15"/>
        <v>487926769.64419997</v>
      </c>
    </row>
    <row r="141" spans="1:23" ht="24.95" customHeight="1" x14ac:dyDescent="0.2">
      <c r="A141" s="141"/>
      <c r="B141" s="138"/>
      <c r="C141" s="70">
        <v>10</v>
      </c>
      <c r="D141" s="71" t="s">
        <v>187</v>
      </c>
      <c r="E141" s="71">
        <v>168521828.8387</v>
      </c>
      <c r="F141" s="71">
        <v>-6066891.2400000002</v>
      </c>
      <c r="G141" s="71">
        <v>5368963.8630999997</v>
      </c>
      <c r="H141" s="71">
        <v>541498.35849999997</v>
      </c>
      <c r="I141" s="71">
        <v>282340.67300000001</v>
      </c>
      <c r="J141" s="71">
        <v>33643145.968099996</v>
      </c>
      <c r="K141" s="72">
        <f t="shared" si="14"/>
        <v>202290886.46139997</v>
      </c>
      <c r="L141" s="107"/>
      <c r="M141" s="146"/>
      <c r="N141" s="138"/>
      <c r="O141" s="110">
        <v>18</v>
      </c>
      <c r="P141" s="71" t="s">
        <v>568</v>
      </c>
      <c r="Q141" s="71">
        <v>230370161.33109999</v>
      </c>
      <c r="R141" s="71">
        <v>0</v>
      </c>
      <c r="S141" s="71">
        <v>7339399.7670999998</v>
      </c>
      <c r="T141" s="71">
        <v>740230.89520000003</v>
      </c>
      <c r="U141" s="71">
        <v>385961.076</v>
      </c>
      <c r="V141" s="71">
        <v>255509270.37689999</v>
      </c>
      <c r="W141" s="72">
        <f t="shared" si="15"/>
        <v>494345023.44630003</v>
      </c>
    </row>
    <row r="142" spans="1:23" ht="24.95" customHeight="1" x14ac:dyDescent="0.2">
      <c r="A142" s="141"/>
      <c r="B142" s="138"/>
      <c r="C142" s="70">
        <v>11</v>
      </c>
      <c r="D142" s="71" t="s">
        <v>188</v>
      </c>
      <c r="E142" s="71">
        <v>192946246.93689999</v>
      </c>
      <c r="F142" s="71">
        <v>-6066891.2400000002</v>
      </c>
      <c r="G142" s="71">
        <v>6147105.3005999997</v>
      </c>
      <c r="H142" s="71">
        <v>619979.48109999998</v>
      </c>
      <c r="I142" s="71">
        <v>323261.22730000003</v>
      </c>
      <c r="J142" s="71">
        <v>35103653.3455</v>
      </c>
      <c r="K142" s="72">
        <f t="shared" si="14"/>
        <v>229073355.05139995</v>
      </c>
      <c r="L142" s="107"/>
      <c r="M142" s="146"/>
      <c r="N142" s="138"/>
      <c r="O142" s="110">
        <v>19</v>
      </c>
      <c r="P142" s="71" t="s">
        <v>569</v>
      </c>
      <c r="Q142" s="71">
        <v>178169779.10960001</v>
      </c>
      <c r="R142" s="71">
        <v>0</v>
      </c>
      <c r="S142" s="71">
        <v>5676339.4518999998</v>
      </c>
      <c r="T142" s="71">
        <v>572499.3824</v>
      </c>
      <c r="U142" s="71">
        <v>298504.80320000002</v>
      </c>
      <c r="V142" s="71">
        <v>241628202.30059999</v>
      </c>
      <c r="W142" s="72">
        <f t="shared" si="15"/>
        <v>426345325.04770005</v>
      </c>
    </row>
    <row r="143" spans="1:23" ht="24.95" customHeight="1" x14ac:dyDescent="0.2">
      <c r="A143" s="141"/>
      <c r="B143" s="138"/>
      <c r="C143" s="70">
        <v>12</v>
      </c>
      <c r="D143" s="71" t="s">
        <v>189</v>
      </c>
      <c r="E143" s="71">
        <v>148171352.92089999</v>
      </c>
      <c r="F143" s="71">
        <v>-6066891.2400000002</v>
      </c>
      <c r="G143" s="71">
        <v>4720614.8003000002</v>
      </c>
      <c r="H143" s="71">
        <v>476107.72409999999</v>
      </c>
      <c r="I143" s="71">
        <v>248245.5822</v>
      </c>
      <c r="J143" s="71">
        <v>30052359.3391</v>
      </c>
      <c r="K143" s="72">
        <f t="shared" si="14"/>
        <v>177601789.12659997</v>
      </c>
      <c r="L143" s="107"/>
      <c r="M143" s="147"/>
      <c r="N143" s="139"/>
      <c r="O143" s="110">
        <v>20</v>
      </c>
      <c r="P143" s="71" t="s">
        <v>570</v>
      </c>
      <c r="Q143" s="71">
        <v>203803556.4253</v>
      </c>
      <c r="R143" s="71">
        <v>0</v>
      </c>
      <c r="S143" s="71">
        <v>6493010.0579000004</v>
      </c>
      <c r="T143" s="71">
        <v>654866.44680000003</v>
      </c>
      <c r="U143" s="71">
        <v>341451.51209999999</v>
      </c>
      <c r="V143" s="71">
        <v>248053927.3105</v>
      </c>
      <c r="W143" s="72">
        <f t="shared" si="15"/>
        <v>459346811.75260001</v>
      </c>
    </row>
    <row r="144" spans="1:23" ht="24.95" customHeight="1" x14ac:dyDescent="0.2">
      <c r="A144" s="141"/>
      <c r="B144" s="138"/>
      <c r="C144" s="70">
        <v>13</v>
      </c>
      <c r="D144" s="71" t="s">
        <v>190</v>
      </c>
      <c r="E144" s="71">
        <v>177988621.4844</v>
      </c>
      <c r="F144" s="71">
        <v>-6066891.2400000002</v>
      </c>
      <c r="G144" s="71">
        <v>5670567.9221999999</v>
      </c>
      <c r="H144" s="71">
        <v>571917.28240000003</v>
      </c>
      <c r="I144" s="71">
        <v>298201.29249999998</v>
      </c>
      <c r="J144" s="71">
        <v>38192824.671899997</v>
      </c>
      <c r="K144" s="72">
        <f t="shared" si="14"/>
        <v>216655241.41339999</v>
      </c>
      <c r="L144" s="107"/>
      <c r="M144" s="108"/>
      <c r="N144" s="142" t="s">
        <v>835</v>
      </c>
      <c r="O144" s="143"/>
      <c r="P144" s="144"/>
      <c r="Q144" s="111">
        <f>SUM(Q124:Q143)</f>
        <v>3848939793.7893</v>
      </c>
      <c r="R144" s="111">
        <f t="shared" ref="R144:W144" si="16">SUM(R124:R143)</f>
        <v>0</v>
      </c>
      <c r="S144" s="111">
        <f t="shared" si="16"/>
        <v>122623987.685</v>
      </c>
      <c r="T144" s="111">
        <f t="shared" si="16"/>
        <v>12367505.116699997</v>
      </c>
      <c r="U144" s="111">
        <f t="shared" si="16"/>
        <v>6448495.4813999999</v>
      </c>
      <c r="V144" s="111">
        <f t="shared" si="16"/>
        <v>4893462858.6034002</v>
      </c>
      <c r="W144" s="111">
        <f t="shared" si="16"/>
        <v>8883842640.6758003</v>
      </c>
    </row>
    <row r="145" spans="1:23" ht="24.95" customHeight="1" x14ac:dyDescent="0.2">
      <c r="A145" s="141"/>
      <c r="B145" s="138"/>
      <c r="C145" s="70">
        <v>14</v>
      </c>
      <c r="D145" s="71" t="s">
        <v>191</v>
      </c>
      <c r="E145" s="71">
        <v>131480906.89390001</v>
      </c>
      <c r="F145" s="71">
        <v>-6066891.2400000002</v>
      </c>
      <c r="G145" s="71">
        <v>4188871.2143000001</v>
      </c>
      <c r="H145" s="71">
        <v>422477.58500000002</v>
      </c>
      <c r="I145" s="71">
        <v>220282.48800000001</v>
      </c>
      <c r="J145" s="71">
        <v>25598969.4604</v>
      </c>
      <c r="K145" s="72">
        <f t="shared" si="14"/>
        <v>155844616.4016</v>
      </c>
      <c r="L145" s="107"/>
      <c r="M145" s="145">
        <v>25</v>
      </c>
      <c r="N145" s="137" t="s">
        <v>48</v>
      </c>
      <c r="O145" s="110">
        <v>1</v>
      </c>
      <c r="P145" s="71" t="s">
        <v>571</v>
      </c>
      <c r="Q145" s="71">
        <v>133348930.1362</v>
      </c>
      <c r="R145" s="71">
        <v>-3018317.48</v>
      </c>
      <c r="S145" s="71">
        <v>4248384.8651999999</v>
      </c>
      <c r="T145" s="71">
        <v>428479.96179999999</v>
      </c>
      <c r="U145" s="71">
        <v>223412.16529999999</v>
      </c>
      <c r="V145" s="71">
        <v>26583706.881700002</v>
      </c>
      <c r="W145" s="72">
        <f t="shared" si="15"/>
        <v>161814596.53020003</v>
      </c>
    </row>
    <row r="146" spans="1:23" ht="24.95" customHeight="1" x14ac:dyDescent="0.2">
      <c r="A146" s="141"/>
      <c r="B146" s="138"/>
      <c r="C146" s="70">
        <v>15</v>
      </c>
      <c r="D146" s="71" t="s">
        <v>192</v>
      </c>
      <c r="E146" s="71">
        <v>138123474.80239999</v>
      </c>
      <c r="F146" s="71">
        <v>-6066891.2400000002</v>
      </c>
      <c r="G146" s="71">
        <v>4400497.8463000003</v>
      </c>
      <c r="H146" s="71">
        <v>443821.64250000002</v>
      </c>
      <c r="I146" s="71">
        <v>231411.4148</v>
      </c>
      <c r="J146" s="71">
        <v>27492522.8255</v>
      </c>
      <c r="K146" s="72">
        <f t="shared" si="14"/>
        <v>164624837.2915</v>
      </c>
      <c r="L146" s="107"/>
      <c r="M146" s="146"/>
      <c r="N146" s="138"/>
      <c r="O146" s="110">
        <v>2</v>
      </c>
      <c r="P146" s="71" t="s">
        <v>572</v>
      </c>
      <c r="Q146" s="71">
        <v>150308321.77180001</v>
      </c>
      <c r="R146" s="71">
        <v>-3018317.48</v>
      </c>
      <c r="S146" s="71">
        <v>4788696.8322000001</v>
      </c>
      <c r="T146" s="71">
        <v>482974.28340000001</v>
      </c>
      <c r="U146" s="71">
        <v>251825.84959999999</v>
      </c>
      <c r="V146" s="71">
        <v>26529409.6259</v>
      </c>
      <c r="W146" s="72">
        <f t="shared" si="15"/>
        <v>179342910.8829</v>
      </c>
    </row>
    <row r="147" spans="1:23" ht="24.95" customHeight="1" x14ac:dyDescent="0.2">
      <c r="A147" s="141"/>
      <c r="B147" s="138"/>
      <c r="C147" s="70">
        <v>16</v>
      </c>
      <c r="D147" s="71" t="s">
        <v>193</v>
      </c>
      <c r="E147" s="71">
        <v>125985453.5969</v>
      </c>
      <c r="F147" s="71">
        <v>-6066891.2400000002</v>
      </c>
      <c r="G147" s="71">
        <v>4013790.6899000001</v>
      </c>
      <c r="H147" s="71">
        <v>404819.46340000001</v>
      </c>
      <c r="I147" s="71">
        <v>211075.43160000001</v>
      </c>
      <c r="J147" s="71">
        <v>23862662.4705</v>
      </c>
      <c r="K147" s="72">
        <f t="shared" si="14"/>
        <v>148410910.41230002</v>
      </c>
      <c r="L147" s="107"/>
      <c r="M147" s="146"/>
      <c r="N147" s="138"/>
      <c r="O147" s="110">
        <v>3</v>
      </c>
      <c r="P147" s="71" t="s">
        <v>573</v>
      </c>
      <c r="Q147" s="71">
        <v>153902378.67109999</v>
      </c>
      <c r="R147" s="71">
        <v>-3018317.48</v>
      </c>
      <c r="S147" s="71">
        <v>4903200.4650999997</v>
      </c>
      <c r="T147" s="71">
        <v>494522.79269999999</v>
      </c>
      <c r="U147" s="71">
        <v>257847.3155</v>
      </c>
      <c r="V147" s="71">
        <v>28244149.948800001</v>
      </c>
      <c r="W147" s="72">
        <f t="shared" si="15"/>
        <v>184783781.71319997</v>
      </c>
    </row>
    <row r="148" spans="1:23" ht="24.95" customHeight="1" x14ac:dyDescent="0.2">
      <c r="A148" s="141"/>
      <c r="B148" s="138"/>
      <c r="C148" s="70">
        <v>17</v>
      </c>
      <c r="D148" s="71" t="s">
        <v>194</v>
      </c>
      <c r="E148" s="71">
        <v>159410085.8019</v>
      </c>
      <c r="F148" s="71">
        <v>-6066891.2400000002</v>
      </c>
      <c r="G148" s="71">
        <v>5078671.3863000004</v>
      </c>
      <c r="H148" s="71">
        <v>512220.28860000003</v>
      </c>
      <c r="I148" s="71">
        <v>267074.9019</v>
      </c>
      <c r="J148" s="71">
        <v>30126764.340399999</v>
      </c>
      <c r="K148" s="72">
        <f t="shared" si="14"/>
        <v>189327925.47909999</v>
      </c>
      <c r="L148" s="107"/>
      <c r="M148" s="146"/>
      <c r="N148" s="138"/>
      <c r="O148" s="110">
        <v>4</v>
      </c>
      <c r="P148" s="71" t="s">
        <v>574</v>
      </c>
      <c r="Q148" s="71">
        <v>181583833.81330001</v>
      </c>
      <c r="R148" s="71">
        <v>-3018317.48</v>
      </c>
      <c r="S148" s="71">
        <v>5785108.3660000004</v>
      </c>
      <c r="T148" s="71">
        <v>583469.50439999998</v>
      </c>
      <c r="U148" s="71">
        <v>304224.69420000003</v>
      </c>
      <c r="V148" s="71">
        <v>32422374.5288</v>
      </c>
      <c r="W148" s="72">
        <f t="shared" si="15"/>
        <v>217660693.42670003</v>
      </c>
    </row>
    <row r="149" spans="1:23" ht="24.95" customHeight="1" x14ac:dyDescent="0.2">
      <c r="A149" s="141"/>
      <c r="B149" s="138"/>
      <c r="C149" s="70">
        <v>18</v>
      </c>
      <c r="D149" s="71" t="s">
        <v>195</v>
      </c>
      <c r="E149" s="71">
        <v>149383448.94010001</v>
      </c>
      <c r="F149" s="71">
        <v>-6066891.2400000002</v>
      </c>
      <c r="G149" s="71">
        <v>4759231.1608999996</v>
      </c>
      <c r="H149" s="71">
        <v>480002.45990000002</v>
      </c>
      <c r="I149" s="71">
        <v>250276.32209999999</v>
      </c>
      <c r="J149" s="71">
        <v>30533422.876600001</v>
      </c>
      <c r="K149" s="72">
        <f t="shared" si="14"/>
        <v>179339490.5196</v>
      </c>
      <c r="L149" s="107"/>
      <c r="M149" s="146"/>
      <c r="N149" s="138"/>
      <c r="O149" s="110">
        <v>5</v>
      </c>
      <c r="P149" s="71" t="s">
        <v>575</v>
      </c>
      <c r="Q149" s="71">
        <v>129658671.68099999</v>
      </c>
      <c r="R149" s="71">
        <v>-3018317.48</v>
      </c>
      <c r="S149" s="71">
        <v>4130816.3316000002</v>
      </c>
      <c r="T149" s="71">
        <v>416622.33529999998</v>
      </c>
      <c r="U149" s="71">
        <v>217229.5238</v>
      </c>
      <c r="V149" s="71">
        <v>24415812.8257</v>
      </c>
      <c r="W149" s="72">
        <f t="shared" si="15"/>
        <v>155820835.21739998</v>
      </c>
    </row>
    <row r="150" spans="1:23" ht="24.95" customHeight="1" x14ac:dyDescent="0.2">
      <c r="A150" s="141"/>
      <c r="B150" s="138"/>
      <c r="C150" s="70">
        <v>19</v>
      </c>
      <c r="D150" s="71" t="s">
        <v>196</v>
      </c>
      <c r="E150" s="71">
        <v>174955516.09400001</v>
      </c>
      <c r="F150" s="71">
        <v>-6066891.2400000002</v>
      </c>
      <c r="G150" s="71">
        <v>5573935.733</v>
      </c>
      <c r="H150" s="71">
        <v>562171.23580000002</v>
      </c>
      <c r="I150" s="71">
        <v>293119.6421</v>
      </c>
      <c r="J150" s="71">
        <v>35926294.829899997</v>
      </c>
      <c r="K150" s="72">
        <f t="shared" si="14"/>
        <v>211244146.29480001</v>
      </c>
      <c r="L150" s="107"/>
      <c r="M150" s="146"/>
      <c r="N150" s="138"/>
      <c r="O150" s="110">
        <v>6</v>
      </c>
      <c r="P150" s="71" t="s">
        <v>576</v>
      </c>
      <c r="Q150" s="71">
        <v>121922497.6472</v>
      </c>
      <c r="R150" s="71">
        <v>-3018317.48</v>
      </c>
      <c r="S150" s="71">
        <v>3884348.3273</v>
      </c>
      <c r="T150" s="71">
        <v>391764.27649999998</v>
      </c>
      <c r="U150" s="71">
        <v>204268.37450000001</v>
      </c>
      <c r="V150" s="71">
        <v>25266490.977200001</v>
      </c>
      <c r="W150" s="72">
        <f t="shared" si="15"/>
        <v>148651052.12270001</v>
      </c>
    </row>
    <row r="151" spans="1:23" ht="24.95" customHeight="1" x14ac:dyDescent="0.2">
      <c r="A151" s="141"/>
      <c r="B151" s="138"/>
      <c r="C151" s="70">
        <v>20</v>
      </c>
      <c r="D151" s="71" t="s">
        <v>197</v>
      </c>
      <c r="E151" s="71">
        <v>121257775.52860001</v>
      </c>
      <c r="F151" s="71">
        <v>-6066891.2400000002</v>
      </c>
      <c r="G151" s="71">
        <v>3863170.8391999998</v>
      </c>
      <c r="H151" s="71">
        <v>389628.37550000002</v>
      </c>
      <c r="I151" s="71">
        <v>203154.7022</v>
      </c>
      <c r="J151" s="71">
        <v>24370874.635899998</v>
      </c>
      <c r="K151" s="72">
        <f t="shared" si="14"/>
        <v>144017712.8414</v>
      </c>
      <c r="L151" s="107"/>
      <c r="M151" s="146"/>
      <c r="N151" s="138"/>
      <c r="O151" s="110">
        <v>7</v>
      </c>
      <c r="P151" s="71" t="s">
        <v>577</v>
      </c>
      <c r="Q151" s="71">
        <v>139307404.31990001</v>
      </c>
      <c r="R151" s="71">
        <v>-3018317.48</v>
      </c>
      <c r="S151" s="71">
        <v>4438216.8459000001</v>
      </c>
      <c r="T151" s="71">
        <v>447625.87310000003</v>
      </c>
      <c r="U151" s="71">
        <v>233394.96470000001</v>
      </c>
      <c r="V151" s="71">
        <v>26350215.9954</v>
      </c>
      <c r="W151" s="72">
        <f t="shared" si="15"/>
        <v>167758540.51900005</v>
      </c>
    </row>
    <row r="152" spans="1:23" ht="24.95" customHeight="1" x14ac:dyDescent="0.2">
      <c r="A152" s="141"/>
      <c r="B152" s="138"/>
      <c r="C152" s="70">
        <v>21</v>
      </c>
      <c r="D152" s="71" t="s">
        <v>198</v>
      </c>
      <c r="E152" s="71">
        <v>165798586.3089</v>
      </c>
      <c r="F152" s="71">
        <v>-6066891.2400000002</v>
      </c>
      <c r="G152" s="71">
        <v>5282203.6443999996</v>
      </c>
      <c r="H152" s="71">
        <v>532747.97069999995</v>
      </c>
      <c r="I152" s="71">
        <v>277778.1654</v>
      </c>
      <c r="J152" s="71">
        <v>33088628.899900001</v>
      </c>
      <c r="K152" s="72">
        <f t="shared" si="14"/>
        <v>198913053.74929997</v>
      </c>
      <c r="L152" s="107"/>
      <c r="M152" s="146"/>
      <c r="N152" s="138"/>
      <c r="O152" s="110">
        <v>8</v>
      </c>
      <c r="P152" s="71" t="s">
        <v>578</v>
      </c>
      <c r="Q152" s="71">
        <v>217982494.71970001</v>
      </c>
      <c r="R152" s="71">
        <v>-3018317.48</v>
      </c>
      <c r="S152" s="71">
        <v>6944739.1178000001</v>
      </c>
      <c r="T152" s="71">
        <v>700426.54940000002</v>
      </c>
      <c r="U152" s="71">
        <v>365206.83809999999</v>
      </c>
      <c r="V152" s="71">
        <v>40366202.603399999</v>
      </c>
      <c r="W152" s="72">
        <f t="shared" si="15"/>
        <v>263340752.3484</v>
      </c>
    </row>
    <row r="153" spans="1:23" ht="24.95" customHeight="1" x14ac:dyDescent="0.2">
      <c r="A153" s="141"/>
      <c r="B153" s="138"/>
      <c r="C153" s="70">
        <v>22</v>
      </c>
      <c r="D153" s="71" t="s">
        <v>199</v>
      </c>
      <c r="E153" s="71">
        <v>161441089.66690001</v>
      </c>
      <c r="F153" s="71">
        <v>-6066891.2400000002</v>
      </c>
      <c r="G153" s="71">
        <v>5143377.4627999999</v>
      </c>
      <c r="H153" s="71">
        <v>518746.35859999998</v>
      </c>
      <c r="I153" s="71">
        <v>270477.63620000001</v>
      </c>
      <c r="J153" s="71">
        <v>31275189.359700002</v>
      </c>
      <c r="K153" s="72">
        <f t="shared" si="14"/>
        <v>192581989.24419999</v>
      </c>
      <c r="L153" s="107"/>
      <c r="M153" s="146"/>
      <c r="N153" s="138"/>
      <c r="O153" s="110">
        <v>9</v>
      </c>
      <c r="P153" s="71" t="s">
        <v>62</v>
      </c>
      <c r="Q153" s="71">
        <v>202014088.69620001</v>
      </c>
      <c r="R153" s="71">
        <v>-3018317.48</v>
      </c>
      <c r="S153" s="71">
        <v>6435999.1196999997</v>
      </c>
      <c r="T153" s="71">
        <v>649116.4865</v>
      </c>
      <c r="U153" s="71">
        <v>338453.44640000002</v>
      </c>
      <c r="V153" s="71">
        <v>31430180.982700001</v>
      </c>
      <c r="W153" s="72">
        <f t="shared" si="15"/>
        <v>237849521.25149998</v>
      </c>
    </row>
    <row r="154" spans="1:23" ht="24.95" customHeight="1" x14ac:dyDescent="0.2">
      <c r="A154" s="141"/>
      <c r="B154" s="139"/>
      <c r="C154" s="70">
        <v>23</v>
      </c>
      <c r="D154" s="71" t="s">
        <v>200</v>
      </c>
      <c r="E154" s="71">
        <v>170994679.9382</v>
      </c>
      <c r="F154" s="71">
        <v>-6066891.2400000002</v>
      </c>
      <c r="G154" s="71">
        <v>5447746.8213</v>
      </c>
      <c r="H154" s="71">
        <v>549444.18259999994</v>
      </c>
      <c r="I154" s="71">
        <v>286483.67599999998</v>
      </c>
      <c r="J154" s="71">
        <v>33925288.717900001</v>
      </c>
      <c r="K154" s="72">
        <f t="shared" si="14"/>
        <v>205136752.09599999</v>
      </c>
      <c r="L154" s="107"/>
      <c r="M154" s="146"/>
      <c r="N154" s="138"/>
      <c r="O154" s="110">
        <v>10</v>
      </c>
      <c r="P154" s="71" t="s">
        <v>851</v>
      </c>
      <c r="Q154" s="71">
        <v>154537702.17750001</v>
      </c>
      <c r="R154" s="71">
        <v>-3018317.48</v>
      </c>
      <c r="S154" s="71">
        <v>4923441.3381000003</v>
      </c>
      <c r="T154" s="71">
        <v>496564.22930000001</v>
      </c>
      <c r="U154" s="71">
        <v>258911.7335</v>
      </c>
      <c r="V154" s="71">
        <v>28848143.488400001</v>
      </c>
      <c r="W154" s="72">
        <f t="shared" si="15"/>
        <v>186046445.48680001</v>
      </c>
    </row>
    <row r="155" spans="1:23" ht="24.95" customHeight="1" x14ac:dyDescent="0.2">
      <c r="A155" s="70"/>
      <c r="B155" s="142" t="s">
        <v>818</v>
      </c>
      <c r="C155" s="143"/>
      <c r="D155" s="144"/>
      <c r="E155" s="111">
        <f>SUM(E132:E154)</f>
        <v>3658222292.7839999</v>
      </c>
      <c r="F155" s="111">
        <f t="shared" ref="F155:K155" si="17">SUM(F132:F154)</f>
        <v>-139538498.51999995</v>
      </c>
      <c r="G155" s="111">
        <f t="shared" si="17"/>
        <v>116547888.3571</v>
      </c>
      <c r="H155" s="111">
        <f t="shared" si="17"/>
        <v>11754687.094899997</v>
      </c>
      <c r="I155" s="111">
        <f t="shared" si="17"/>
        <v>6128968.2845000001</v>
      </c>
      <c r="J155" s="111">
        <f t="shared" si="17"/>
        <v>712187046.03439999</v>
      </c>
      <c r="K155" s="111">
        <f t="shared" si="17"/>
        <v>4365302384.0348997</v>
      </c>
      <c r="L155" s="107"/>
      <c r="M155" s="146"/>
      <c r="N155" s="138"/>
      <c r="O155" s="110">
        <v>11</v>
      </c>
      <c r="P155" s="71" t="s">
        <v>191</v>
      </c>
      <c r="Q155" s="71">
        <v>147922444.884</v>
      </c>
      <c r="R155" s="71">
        <v>-3018317.48</v>
      </c>
      <c r="S155" s="71">
        <v>4712684.7993000001</v>
      </c>
      <c r="T155" s="71">
        <v>475307.92690000002</v>
      </c>
      <c r="U155" s="71">
        <v>247828.56280000001</v>
      </c>
      <c r="V155" s="71">
        <v>28831968.4881</v>
      </c>
      <c r="W155" s="72">
        <f t="shared" si="15"/>
        <v>179171917.18109998</v>
      </c>
    </row>
    <row r="156" spans="1:23" ht="24.95" customHeight="1" x14ac:dyDescent="0.2">
      <c r="A156" s="141">
        <v>8</v>
      </c>
      <c r="B156" s="137" t="s">
        <v>31</v>
      </c>
      <c r="C156" s="70">
        <v>1</v>
      </c>
      <c r="D156" s="71" t="s">
        <v>201</v>
      </c>
      <c r="E156" s="71">
        <v>143601286.77509999</v>
      </c>
      <c r="F156" s="71">
        <v>0</v>
      </c>
      <c r="G156" s="71">
        <v>4575016.3328999998</v>
      </c>
      <c r="H156" s="71">
        <v>461423.07860000001</v>
      </c>
      <c r="I156" s="71">
        <v>240588.91500000001</v>
      </c>
      <c r="J156" s="71">
        <v>25961610.414000001</v>
      </c>
      <c r="K156" s="72">
        <f t="shared" si="14"/>
        <v>174839925.51559997</v>
      </c>
      <c r="L156" s="107"/>
      <c r="M156" s="146"/>
      <c r="N156" s="138"/>
      <c r="O156" s="110">
        <v>12</v>
      </c>
      <c r="P156" s="71" t="s">
        <v>579</v>
      </c>
      <c r="Q156" s="71">
        <v>157156980.42629999</v>
      </c>
      <c r="R156" s="71">
        <v>-3018317.48</v>
      </c>
      <c r="S156" s="71">
        <v>5006889.3421999998</v>
      </c>
      <c r="T156" s="71">
        <v>504980.55660000001</v>
      </c>
      <c r="U156" s="71">
        <v>263300.05989999999</v>
      </c>
      <c r="V156" s="71">
        <v>26941903.848499998</v>
      </c>
      <c r="W156" s="72">
        <f t="shared" si="15"/>
        <v>186855736.75349998</v>
      </c>
    </row>
    <row r="157" spans="1:23" ht="24.95" customHeight="1" x14ac:dyDescent="0.2">
      <c r="A157" s="141"/>
      <c r="B157" s="138"/>
      <c r="C157" s="70">
        <v>2</v>
      </c>
      <c r="D157" s="71" t="s">
        <v>202</v>
      </c>
      <c r="E157" s="71">
        <v>138857198.2897</v>
      </c>
      <c r="F157" s="71">
        <v>0</v>
      </c>
      <c r="G157" s="71">
        <v>4423873.6601</v>
      </c>
      <c r="H157" s="71">
        <v>446179.26040000003</v>
      </c>
      <c r="I157" s="71">
        <v>232640.6917</v>
      </c>
      <c r="J157" s="71">
        <v>28366357.219099998</v>
      </c>
      <c r="K157" s="72">
        <f t="shared" si="14"/>
        <v>172326249.12100002</v>
      </c>
      <c r="L157" s="107"/>
      <c r="M157" s="147"/>
      <c r="N157" s="139"/>
      <c r="O157" s="110">
        <v>13</v>
      </c>
      <c r="P157" s="71" t="s">
        <v>580</v>
      </c>
      <c r="Q157" s="71">
        <v>126160157.53300001</v>
      </c>
      <c r="R157" s="71">
        <v>-3018317.48</v>
      </c>
      <c r="S157" s="71">
        <v>4019356.6105</v>
      </c>
      <c r="T157" s="71">
        <v>405380.82630000002</v>
      </c>
      <c r="U157" s="71">
        <v>211368.1298</v>
      </c>
      <c r="V157" s="71">
        <v>24012452.720899999</v>
      </c>
      <c r="W157" s="72">
        <f t="shared" si="15"/>
        <v>151790398.3405</v>
      </c>
    </row>
    <row r="158" spans="1:23" ht="24.95" customHeight="1" x14ac:dyDescent="0.2">
      <c r="A158" s="141"/>
      <c r="B158" s="138"/>
      <c r="C158" s="70">
        <v>3</v>
      </c>
      <c r="D158" s="71" t="s">
        <v>203</v>
      </c>
      <c r="E158" s="71">
        <v>194810633.73429999</v>
      </c>
      <c r="F158" s="71">
        <v>0</v>
      </c>
      <c r="G158" s="71">
        <v>6206503.0974000003</v>
      </c>
      <c r="H158" s="71">
        <v>625970.17319999996</v>
      </c>
      <c r="I158" s="71">
        <v>326384.81209999998</v>
      </c>
      <c r="J158" s="71">
        <v>36732638.241999999</v>
      </c>
      <c r="K158" s="72">
        <f t="shared" si="14"/>
        <v>238702130.05900002</v>
      </c>
      <c r="L158" s="107"/>
      <c r="M158" s="108"/>
      <c r="N158" s="142" t="s">
        <v>836</v>
      </c>
      <c r="O158" s="143"/>
      <c r="P158" s="144"/>
      <c r="Q158" s="111">
        <f>SUM(Q145:Q157)</f>
        <v>2015805906.4772</v>
      </c>
      <c r="R158" s="111">
        <f t="shared" ref="R158:W158" si="18">SUM(R145:R157)</f>
        <v>-39238127.239999995</v>
      </c>
      <c r="S158" s="111">
        <f t="shared" si="18"/>
        <v>64221882.360899992</v>
      </c>
      <c r="T158" s="111">
        <f t="shared" si="18"/>
        <v>6477235.6021999996</v>
      </c>
      <c r="U158" s="111">
        <f t="shared" si="18"/>
        <v>3377271.6581000006</v>
      </c>
      <c r="V158" s="111">
        <f t="shared" si="18"/>
        <v>370243012.91549999</v>
      </c>
      <c r="W158" s="111">
        <f t="shared" si="18"/>
        <v>2420887181.7738996</v>
      </c>
    </row>
    <row r="159" spans="1:23" ht="24.95" customHeight="1" x14ac:dyDescent="0.2">
      <c r="A159" s="141"/>
      <c r="B159" s="138"/>
      <c r="C159" s="70">
        <v>4</v>
      </c>
      <c r="D159" s="71" t="s">
        <v>204</v>
      </c>
      <c r="E159" s="71">
        <v>112216815.51100001</v>
      </c>
      <c r="F159" s="71">
        <v>0</v>
      </c>
      <c r="G159" s="71">
        <v>3575133.4498999999</v>
      </c>
      <c r="H159" s="71">
        <v>360577.74719999998</v>
      </c>
      <c r="I159" s="71">
        <v>188007.52069999999</v>
      </c>
      <c r="J159" s="71">
        <v>24616738.430599999</v>
      </c>
      <c r="K159" s="72">
        <f t="shared" si="14"/>
        <v>140957272.65939999</v>
      </c>
      <c r="L159" s="107"/>
      <c r="M159" s="145">
        <v>26</v>
      </c>
      <c r="N159" s="137" t="s">
        <v>49</v>
      </c>
      <c r="O159" s="110">
        <v>1</v>
      </c>
      <c r="P159" s="71" t="s">
        <v>581</v>
      </c>
      <c r="Q159" s="71">
        <v>138722469.13460001</v>
      </c>
      <c r="R159" s="71">
        <v>0</v>
      </c>
      <c r="S159" s="71">
        <v>4419581.3024000004</v>
      </c>
      <c r="T159" s="71">
        <v>445746.34539999999</v>
      </c>
      <c r="U159" s="71">
        <v>232414.96710000001</v>
      </c>
      <c r="V159" s="71">
        <v>28189925.328699999</v>
      </c>
      <c r="W159" s="72">
        <f t="shared" si="15"/>
        <v>172010137.07820001</v>
      </c>
    </row>
    <row r="160" spans="1:23" ht="24.95" customHeight="1" x14ac:dyDescent="0.2">
      <c r="A160" s="141"/>
      <c r="B160" s="138"/>
      <c r="C160" s="70">
        <v>5</v>
      </c>
      <c r="D160" s="71" t="s">
        <v>205</v>
      </c>
      <c r="E160" s="71">
        <v>155317189.54539999</v>
      </c>
      <c r="F160" s="71">
        <v>0</v>
      </c>
      <c r="G160" s="71">
        <v>4948275.1507000001</v>
      </c>
      <c r="H160" s="71">
        <v>499068.89669999998</v>
      </c>
      <c r="I160" s="71">
        <v>260217.68299999999</v>
      </c>
      <c r="J160" s="71">
        <v>30775544.220400002</v>
      </c>
      <c r="K160" s="72">
        <f t="shared" si="14"/>
        <v>191800295.4962</v>
      </c>
      <c r="L160" s="107"/>
      <c r="M160" s="146"/>
      <c r="N160" s="138"/>
      <c r="O160" s="110">
        <v>2</v>
      </c>
      <c r="P160" s="71" t="s">
        <v>582</v>
      </c>
      <c r="Q160" s="71">
        <v>119102698.3294</v>
      </c>
      <c r="R160" s="71">
        <v>0</v>
      </c>
      <c r="S160" s="71">
        <v>3794511.8905000002</v>
      </c>
      <c r="T160" s="71">
        <v>382703.63010000001</v>
      </c>
      <c r="U160" s="71">
        <v>199544.0961</v>
      </c>
      <c r="V160" s="71">
        <v>23401237.209100001</v>
      </c>
      <c r="W160" s="72">
        <f t="shared" si="15"/>
        <v>146880695.1552</v>
      </c>
    </row>
    <row r="161" spans="1:23" ht="24.95" customHeight="1" x14ac:dyDescent="0.2">
      <c r="A161" s="141"/>
      <c r="B161" s="138"/>
      <c r="C161" s="70">
        <v>6</v>
      </c>
      <c r="D161" s="71" t="s">
        <v>206</v>
      </c>
      <c r="E161" s="71">
        <v>111889792.8378</v>
      </c>
      <c r="F161" s="71">
        <v>0</v>
      </c>
      <c r="G161" s="71">
        <v>3564714.7823000001</v>
      </c>
      <c r="H161" s="71">
        <v>359526.95020000002</v>
      </c>
      <c r="I161" s="71">
        <v>187459.62839999999</v>
      </c>
      <c r="J161" s="71">
        <v>23800186.358100001</v>
      </c>
      <c r="K161" s="72">
        <f t="shared" si="14"/>
        <v>139801680.55680001</v>
      </c>
      <c r="L161" s="107"/>
      <c r="M161" s="146"/>
      <c r="N161" s="138"/>
      <c r="O161" s="110">
        <v>3</v>
      </c>
      <c r="P161" s="71" t="s">
        <v>583</v>
      </c>
      <c r="Q161" s="71">
        <v>136397315.84599999</v>
      </c>
      <c r="R161" s="71">
        <v>0</v>
      </c>
      <c r="S161" s="71">
        <v>4345503.8723999998</v>
      </c>
      <c r="T161" s="71">
        <v>438275.10739999998</v>
      </c>
      <c r="U161" s="71">
        <v>228519.41630000001</v>
      </c>
      <c r="V161" s="71">
        <v>31696031.073899999</v>
      </c>
      <c r="W161" s="72">
        <f t="shared" si="15"/>
        <v>173105645.31599998</v>
      </c>
    </row>
    <row r="162" spans="1:23" ht="24.95" customHeight="1" x14ac:dyDescent="0.2">
      <c r="A162" s="141"/>
      <c r="B162" s="138"/>
      <c r="C162" s="70">
        <v>7</v>
      </c>
      <c r="D162" s="71" t="s">
        <v>207</v>
      </c>
      <c r="E162" s="71">
        <v>187563593.99759999</v>
      </c>
      <c r="F162" s="71">
        <v>0</v>
      </c>
      <c r="G162" s="71">
        <v>5975618.5009000003</v>
      </c>
      <c r="H162" s="71">
        <v>602683.81240000005</v>
      </c>
      <c r="I162" s="71">
        <v>314243.15610000002</v>
      </c>
      <c r="J162" s="71">
        <v>34296048.8873</v>
      </c>
      <c r="K162" s="72">
        <f t="shared" si="14"/>
        <v>228752188.35430002</v>
      </c>
      <c r="L162" s="107"/>
      <c r="M162" s="146"/>
      <c r="N162" s="138"/>
      <c r="O162" s="110">
        <v>4</v>
      </c>
      <c r="P162" s="71" t="s">
        <v>584</v>
      </c>
      <c r="Q162" s="71">
        <v>222034793.84549999</v>
      </c>
      <c r="R162" s="71">
        <v>0</v>
      </c>
      <c r="S162" s="71">
        <v>7073841.9628999997</v>
      </c>
      <c r="T162" s="71">
        <v>713447.49360000005</v>
      </c>
      <c r="U162" s="71">
        <v>371996.04090000002</v>
      </c>
      <c r="V162" s="71">
        <v>30667427.919300001</v>
      </c>
      <c r="W162" s="72">
        <f t="shared" si="15"/>
        <v>260861507.2622</v>
      </c>
    </row>
    <row r="163" spans="1:23" ht="24.95" customHeight="1" x14ac:dyDescent="0.2">
      <c r="A163" s="141"/>
      <c r="B163" s="138"/>
      <c r="C163" s="70">
        <v>8</v>
      </c>
      <c r="D163" s="71" t="s">
        <v>208</v>
      </c>
      <c r="E163" s="71">
        <v>124123121.8713</v>
      </c>
      <c r="F163" s="71">
        <v>0</v>
      </c>
      <c r="G163" s="71">
        <v>3954458.3659999999</v>
      </c>
      <c r="H163" s="71">
        <v>398835.37469999999</v>
      </c>
      <c r="I163" s="71">
        <v>207955.2899</v>
      </c>
      <c r="J163" s="71">
        <v>26325008.7535</v>
      </c>
      <c r="K163" s="72">
        <f t="shared" si="14"/>
        <v>155009379.65539998</v>
      </c>
      <c r="L163" s="107"/>
      <c r="M163" s="146"/>
      <c r="N163" s="138"/>
      <c r="O163" s="110">
        <v>5</v>
      </c>
      <c r="P163" s="71" t="s">
        <v>585</v>
      </c>
      <c r="Q163" s="71">
        <v>133277651.118</v>
      </c>
      <c r="R163" s="71">
        <v>0</v>
      </c>
      <c r="S163" s="71">
        <v>4246113.9754999997</v>
      </c>
      <c r="T163" s="71">
        <v>428250.92629999999</v>
      </c>
      <c r="U163" s="71">
        <v>223292.74479999999</v>
      </c>
      <c r="V163" s="71">
        <v>29106635.540199999</v>
      </c>
      <c r="W163" s="72">
        <f t="shared" si="15"/>
        <v>167281944.30479997</v>
      </c>
    </row>
    <row r="164" spans="1:23" ht="24.95" customHeight="1" x14ac:dyDescent="0.2">
      <c r="A164" s="141"/>
      <c r="B164" s="138"/>
      <c r="C164" s="70">
        <v>9</v>
      </c>
      <c r="D164" s="71" t="s">
        <v>209</v>
      </c>
      <c r="E164" s="71">
        <v>147415028.76629999</v>
      </c>
      <c r="F164" s="71">
        <v>0</v>
      </c>
      <c r="G164" s="71">
        <v>4696518.9482000005</v>
      </c>
      <c r="H164" s="71">
        <v>473677.4853</v>
      </c>
      <c r="I164" s="71">
        <v>246978.44029999999</v>
      </c>
      <c r="J164" s="71">
        <v>29297973.803399999</v>
      </c>
      <c r="K164" s="72">
        <f t="shared" si="14"/>
        <v>182130177.44349998</v>
      </c>
      <c r="L164" s="107"/>
      <c r="M164" s="146"/>
      <c r="N164" s="138"/>
      <c r="O164" s="110">
        <v>6</v>
      </c>
      <c r="P164" s="71" t="s">
        <v>586</v>
      </c>
      <c r="Q164" s="71">
        <v>140369613.70089999</v>
      </c>
      <c r="R164" s="71">
        <v>0</v>
      </c>
      <c r="S164" s="71">
        <v>4472057.9442999996</v>
      </c>
      <c r="T164" s="71">
        <v>451038.98959999997</v>
      </c>
      <c r="U164" s="71">
        <v>235174.58530000001</v>
      </c>
      <c r="V164" s="71">
        <v>29928833.004999999</v>
      </c>
      <c r="W164" s="72">
        <f t="shared" si="15"/>
        <v>175456718.22509998</v>
      </c>
    </row>
    <row r="165" spans="1:23" ht="24.95" customHeight="1" x14ac:dyDescent="0.2">
      <c r="A165" s="141"/>
      <c r="B165" s="138"/>
      <c r="C165" s="70">
        <v>10</v>
      </c>
      <c r="D165" s="71" t="s">
        <v>210</v>
      </c>
      <c r="E165" s="71">
        <v>125650976.79269999</v>
      </c>
      <c r="F165" s="71">
        <v>0</v>
      </c>
      <c r="G165" s="71">
        <v>4003134.54</v>
      </c>
      <c r="H165" s="71">
        <v>403744.71460000001</v>
      </c>
      <c r="I165" s="71">
        <v>210515.0508</v>
      </c>
      <c r="J165" s="71">
        <v>25674139.428800002</v>
      </c>
      <c r="K165" s="72">
        <f t="shared" si="14"/>
        <v>155942510.52689999</v>
      </c>
      <c r="L165" s="107"/>
      <c r="M165" s="146"/>
      <c r="N165" s="138"/>
      <c r="O165" s="110">
        <v>7</v>
      </c>
      <c r="P165" s="71" t="s">
        <v>587</v>
      </c>
      <c r="Q165" s="71">
        <v>132956368.73559999</v>
      </c>
      <c r="R165" s="71">
        <v>0</v>
      </c>
      <c r="S165" s="71">
        <v>4235878.1887999997</v>
      </c>
      <c r="T165" s="71">
        <v>427218.57410000003</v>
      </c>
      <c r="U165" s="71">
        <v>222754.46979999999</v>
      </c>
      <c r="V165" s="71">
        <v>27844795.2249</v>
      </c>
      <c r="W165" s="72">
        <f t="shared" si="15"/>
        <v>165687015.19319999</v>
      </c>
    </row>
    <row r="166" spans="1:23" ht="24.95" customHeight="1" x14ac:dyDescent="0.2">
      <c r="A166" s="141"/>
      <c r="B166" s="138"/>
      <c r="C166" s="70">
        <v>11</v>
      </c>
      <c r="D166" s="71" t="s">
        <v>211</v>
      </c>
      <c r="E166" s="71">
        <v>181037621.97389999</v>
      </c>
      <c r="F166" s="71">
        <v>0</v>
      </c>
      <c r="G166" s="71">
        <v>5767706.5158000002</v>
      </c>
      <c r="H166" s="71">
        <v>581714.40350000001</v>
      </c>
      <c r="I166" s="71">
        <v>303309.5735</v>
      </c>
      <c r="J166" s="71">
        <v>37133905.111500002</v>
      </c>
      <c r="K166" s="72">
        <f t="shared" si="14"/>
        <v>224824257.57819998</v>
      </c>
      <c r="L166" s="107"/>
      <c r="M166" s="146"/>
      <c r="N166" s="138"/>
      <c r="O166" s="110">
        <v>8</v>
      </c>
      <c r="P166" s="71" t="s">
        <v>588</v>
      </c>
      <c r="Q166" s="71">
        <v>118804939.26100001</v>
      </c>
      <c r="R166" s="71">
        <v>0</v>
      </c>
      <c r="S166" s="71">
        <v>3785025.5367000001</v>
      </c>
      <c r="T166" s="71">
        <v>381746.86349999998</v>
      </c>
      <c r="U166" s="71">
        <v>199045.23190000001</v>
      </c>
      <c r="V166" s="71">
        <v>25530057.538899999</v>
      </c>
      <c r="W166" s="72">
        <f t="shared" si="15"/>
        <v>148700814.43200001</v>
      </c>
    </row>
    <row r="167" spans="1:23" ht="24.95" customHeight="1" x14ac:dyDescent="0.2">
      <c r="A167" s="141"/>
      <c r="B167" s="138"/>
      <c r="C167" s="70">
        <v>12</v>
      </c>
      <c r="D167" s="71" t="s">
        <v>212</v>
      </c>
      <c r="E167" s="71">
        <v>128213735.0052</v>
      </c>
      <c r="F167" s="71">
        <v>0</v>
      </c>
      <c r="G167" s="71">
        <v>4084781.8632</v>
      </c>
      <c r="H167" s="71">
        <v>411979.43040000001</v>
      </c>
      <c r="I167" s="71">
        <v>214808.68369999999</v>
      </c>
      <c r="J167" s="71">
        <v>27238737.690400001</v>
      </c>
      <c r="K167" s="72">
        <f t="shared" si="14"/>
        <v>160164042.67289999</v>
      </c>
      <c r="L167" s="107"/>
      <c r="M167" s="146"/>
      <c r="N167" s="138"/>
      <c r="O167" s="110">
        <v>9</v>
      </c>
      <c r="P167" s="71" t="s">
        <v>589</v>
      </c>
      <c r="Q167" s="71">
        <v>128197368.68529999</v>
      </c>
      <c r="R167" s="71">
        <v>0</v>
      </c>
      <c r="S167" s="71">
        <v>4084260.446</v>
      </c>
      <c r="T167" s="71">
        <v>411926.84169999999</v>
      </c>
      <c r="U167" s="71">
        <v>214781.26370000001</v>
      </c>
      <c r="V167" s="71">
        <v>27509243.258499999</v>
      </c>
      <c r="W167" s="72">
        <f t="shared" si="15"/>
        <v>160417580.49519998</v>
      </c>
    </row>
    <row r="168" spans="1:23" ht="24.95" customHeight="1" x14ac:dyDescent="0.2">
      <c r="A168" s="141"/>
      <c r="B168" s="138"/>
      <c r="C168" s="70">
        <v>13</v>
      </c>
      <c r="D168" s="71" t="s">
        <v>213</v>
      </c>
      <c r="E168" s="71">
        <v>147928786.8154</v>
      </c>
      <c r="F168" s="71">
        <v>0</v>
      </c>
      <c r="G168" s="71">
        <v>4712886.8480000002</v>
      </c>
      <c r="H168" s="71">
        <v>475328.30489999999</v>
      </c>
      <c r="I168" s="71">
        <v>247839.1881</v>
      </c>
      <c r="J168" s="71">
        <v>33004015.238200001</v>
      </c>
      <c r="K168" s="72">
        <f t="shared" si="14"/>
        <v>186368856.3946</v>
      </c>
      <c r="L168" s="107"/>
      <c r="M168" s="146"/>
      <c r="N168" s="138"/>
      <c r="O168" s="110">
        <v>10</v>
      </c>
      <c r="P168" s="71" t="s">
        <v>590</v>
      </c>
      <c r="Q168" s="71">
        <v>141181314.49239999</v>
      </c>
      <c r="R168" s="71">
        <v>0</v>
      </c>
      <c r="S168" s="71">
        <v>4497918.0493999999</v>
      </c>
      <c r="T168" s="71">
        <v>453647.16590000002</v>
      </c>
      <c r="U168" s="71">
        <v>236534.5049</v>
      </c>
      <c r="V168" s="71">
        <v>29397468.3882</v>
      </c>
      <c r="W168" s="72">
        <f t="shared" si="15"/>
        <v>175766882.60079998</v>
      </c>
    </row>
    <row r="169" spans="1:23" ht="24.95" customHeight="1" x14ac:dyDescent="0.2">
      <c r="A169" s="141"/>
      <c r="B169" s="138"/>
      <c r="C169" s="70">
        <v>14</v>
      </c>
      <c r="D169" s="71" t="s">
        <v>214</v>
      </c>
      <c r="E169" s="71">
        <v>130761340.0043</v>
      </c>
      <c r="F169" s="71">
        <v>0</v>
      </c>
      <c r="G169" s="71">
        <v>4165946.4177999999</v>
      </c>
      <c r="H169" s="71">
        <v>420165.45549999998</v>
      </c>
      <c r="I169" s="71">
        <v>219076.92910000001</v>
      </c>
      <c r="J169" s="71">
        <v>25316830.501200002</v>
      </c>
      <c r="K169" s="72">
        <f t="shared" si="14"/>
        <v>160883359.30790001</v>
      </c>
      <c r="L169" s="107"/>
      <c r="M169" s="146"/>
      <c r="N169" s="138"/>
      <c r="O169" s="110">
        <v>11</v>
      </c>
      <c r="P169" s="71" t="s">
        <v>591</v>
      </c>
      <c r="Q169" s="71">
        <v>137905160.5934</v>
      </c>
      <c r="R169" s="71">
        <v>0</v>
      </c>
      <c r="S169" s="71">
        <v>4393542.5390999997</v>
      </c>
      <c r="T169" s="71">
        <v>443120.15010000003</v>
      </c>
      <c r="U169" s="71">
        <v>231045.65220000001</v>
      </c>
      <c r="V169" s="71">
        <v>26744958.637800001</v>
      </c>
      <c r="W169" s="72">
        <f t="shared" si="15"/>
        <v>169717827.57260001</v>
      </c>
    </row>
    <row r="170" spans="1:23" ht="24.95" customHeight="1" x14ac:dyDescent="0.2">
      <c r="A170" s="141"/>
      <c r="B170" s="138"/>
      <c r="C170" s="70">
        <v>15</v>
      </c>
      <c r="D170" s="71" t="s">
        <v>215</v>
      </c>
      <c r="E170" s="71">
        <v>120336987.1645</v>
      </c>
      <c r="F170" s="71">
        <v>0</v>
      </c>
      <c r="G170" s="71">
        <v>3833835.2955999998</v>
      </c>
      <c r="H170" s="71">
        <v>386669.6764</v>
      </c>
      <c r="I170" s="71">
        <v>201612.0177</v>
      </c>
      <c r="J170" s="71">
        <v>23463492.627</v>
      </c>
      <c r="K170" s="72">
        <f t="shared" si="14"/>
        <v>148222596.78119999</v>
      </c>
      <c r="L170" s="107"/>
      <c r="M170" s="146"/>
      <c r="N170" s="138"/>
      <c r="O170" s="110">
        <v>12</v>
      </c>
      <c r="P170" s="71" t="s">
        <v>592</v>
      </c>
      <c r="Q170" s="71">
        <v>160469316.98890001</v>
      </c>
      <c r="R170" s="71">
        <v>0</v>
      </c>
      <c r="S170" s="71">
        <v>5112417.6019000001</v>
      </c>
      <c r="T170" s="71">
        <v>515623.83549999999</v>
      </c>
      <c r="U170" s="71">
        <v>268849.53279999999</v>
      </c>
      <c r="V170" s="71">
        <v>33074775.410799999</v>
      </c>
      <c r="W170" s="72">
        <f t="shared" si="15"/>
        <v>199440983.36990002</v>
      </c>
    </row>
    <row r="171" spans="1:23" ht="24.95" customHeight="1" x14ac:dyDescent="0.2">
      <c r="A171" s="141"/>
      <c r="B171" s="138"/>
      <c r="C171" s="70">
        <v>16</v>
      </c>
      <c r="D171" s="71" t="s">
        <v>216</v>
      </c>
      <c r="E171" s="71">
        <v>176327368.29280001</v>
      </c>
      <c r="F171" s="71">
        <v>0</v>
      </c>
      <c r="G171" s="71">
        <v>5617641.7914000005</v>
      </c>
      <c r="H171" s="71">
        <v>566579.304</v>
      </c>
      <c r="I171" s="71">
        <v>295418.0368</v>
      </c>
      <c r="J171" s="71">
        <v>29538124.983899999</v>
      </c>
      <c r="K171" s="72">
        <f t="shared" si="14"/>
        <v>212345132.40890002</v>
      </c>
      <c r="L171" s="107"/>
      <c r="M171" s="146"/>
      <c r="N171" s="138"/>
      <c r="O171" s="110">
        <v>13</v>
      </c>
      <c r="P171" s="71" t="s">
        <v>593</v>
      </c>
      <c r="Q171" s="71">
        <v>164380124.9206</v>
      </c>
      <c r="R171" s="71">
        <v>0</v>
      </c>
      <c r="S171" s="71">
        <v>5237012.6563999997</v>
      </c>
      <c r="T171" s="71">
        <v>528190.13679999998</v>
      </c>
      <c r="U171" s="71">
        <v>275401.68190000003</v>
      </c>
      <c r="V171" s="71">
        <v>31281951.0669</v>
      </c>
      <c r="W171" s="72">
        <f t="shared" si="15"/>
        <v>201702680.46259999</v>
      </c>
    </row>
    <row r="172" spans="1:23" ht="24.95" customHeight="1" x14ac:dyDescent="0.2">
      <c r="A172" s="141"/>
      <c r="B172" s="138"/>
      <c r="C172" s="70">
        <v>17</v>
      </c>
      <c r="D172" s="71" t="s">
        <v>217</v>
      </c>
      <c r="E172" s="71">
        <v>181723277.4621</v>
      </c>
      <c r="F172" s="71">
        <v>0</v>
      </c>
      <c r="G172" s="71">
        <v>5789550.9234999996</v>
      </c>
      <c r="H172" s="71">
        <v>583917.56799999997</v>
      </c>
      <c r="I172" s="71">
        <v>304458.3175</v>
      </c>
      <c r="J172" s="71">
        <v>32538428.955899999</v>
      </c>
      <c r="K172" s="72">
        <f t="shared" si="14"/>
        <v>220939633.227</v>
      </c>
      <c r="L172" s="107"/>
      <c r="M172" s="146"/>
      <c r="N172" s="138"/>
      <c r="O172" s="110">
        <v>14</v>
      </c>
      <c r="P172" s="71" t="s">
        <v>594</v>
      </c>
      <c r="Q172" s="71">
        <v>182012424.623</v>
      </c>
      <c r="R172" s="71">
        <v>0</v>
      </c>
      <c r="S172" s="71">
        <v>5798762.9090999998</v>
      </c>
      <c r="T172" s="71">
        <v>584846.66260000004</v>
      </c>
      <c r="U172" s="71">
        <v>304942.75319999998</v>
      </c>
      <c r="V172" s="71">
        <v>32409570.595699999</v>
      </c>
      <c r="W172" s="72">
        <f t="shared" si="15"/>
        <v>221110547.54359999</v>
      </c>
    </row>
    <row r="173" spans="1:23" ht="24.95" customHeight="1" x14ac:dyDescent="0.2">
      <c r="A173" s="141"/>
      <c r="B173" s="138"/>
      <c r="C173" s="70">
        <v>18</v>
      </c>
      <c r="D173" s="71" t="s">
        <v>218</v>
      </c>
      <c r="E173" s="71">
        <v>101183609.8559</v>
      </c>
      <c r="F173" s="71">
        <v>0</v>
      </c>
      <c r="G173" s="71">
        <v>3223624.7886000001</v>
      </c>
      <c r="H173" s="71">
        <v>325125.58769999997</v>
      </c>
      <c r="I173" s="71">
        <v>169522.54019999999</v>
      </c>
      <c r="J173" s="71">
        <v>23190928.0145</v>
      </c>
      <c r="K173" s="72">
        <f t="shared" si="14"/>
        <v>128092810.78689998</v>
      </c>
      <c r="L173" s="107"/>
      <c r="M173" s="146"/>
      <c r="N173" s="138"/>
      <c r="O173" s="110">
        <v>15</v>
      </c>
      <c r="P173" s="71" t="s">
        <v>595</v>
      </c>
      <c r="Q173" s="71">
        <v>214763344.3926</v>
      </c>
      <c r="R173" s="71">
        <v>0</v>
      </c>
      <c r="S173" s="71">
        <v>6842179.6934000002</v>
      </c>
      <c r="T173" s="71">
        <v>690082.69889999996</v>
      </c>
      <c r="U173" s="71">
        <v>359813.4889</v>
      </c>
      <c r="V173" s="71">
        <v>33398592.573100001</v>
      </c>
      <c r="W173" s="72">
        <f t="shared" si="15"/>
        <v>256054012.84690002</v>
      </c>
    </row>
    <row r="174" spans="1:23" ht="24.95" customHeight="1" x14ac:dyDescent="0.2">
      <c r="A174" s="141"/>
      <c r="B174" s="138"/>
      <c r="C174" s="70">
        <v>19</v>
      </c>
      <c r="D174" s="71" t="s">
        <v>219</v>
      </c>
      <c r="E174" s="71">
        <v>136314003.64390001</v>
      </c>
      <c r="F174" s="71">
        <v>0</v>
      </c>
      <c r="G174" s="71">
        <v>4342849.6157</v>
      </c>
      <c r="H174" s="71">
        <v>438007.40669999999</v>
      </c>
      <c r="I174" s="71">
        <v>228379.83540000001</v>
      </c>
      <c r="J174" s="71">
        <v>26173344.3391</v>
      </c>
      <c r="K174" s="72">
        <f t="shared" si="14"/>
        <v>167496584.84079999</v>
      </c>
      <c r="L174" s="107"/>
      <c r="M174" s="146"/>
      <c r="N174" s="138"/>
      <c r="O174" s="110">
        <v>16</v>
      </c>
      <c r="P174" s="71" t="s">
        <v>596</v>
      </c>
      <c r="Q174" s="71">
        <v>136016542.59650001</v>
      </c>
      <c r="R174" s="71">
        <v>0</v>
      </c>
      <c r="S174" s="71">
        <v>4333372.7566</v>
      </c>
      <c r="T174" s="71">
        <v>437051.59769999998</v>
      </c>
      <c r="U174" s="71">
        <v>227881.4706</v>
      </c>
      <c r="V174" s="71">
        <v>32536369.911499999</v>
      </c>
      <c r="W174" s="72">
        <f t="shared" si="15"/>
        <v>173551218.33290002</v>
      </c>
    </row>
    <row r="175" spans="1:23" ht="24.95" customHeight="1" x14ac:dyDescent="0.2">
      <c r="A175" s="141"/>
      <c r="B175" s="138"/>
      <c r="C175" s="70">
        <v>20</v>
      </c>
      <c r="D175" s="71" t="s">
        <v>220</v>
      </c>
      <c r="E175" s="71">
        <v>161312851.51100001</v>
      </c>
      <c r="F175" s="71">
        <v>0</v>
      </c>
      <c r="G175" s="71">
        <v>5139291.9029000001</v>
      </c>
      <c r="H175" s="71">
        <v>518334.30070000002</v>
      </c>
      <c r="I175" s="71">
        <v>270262.78659999999</v>
      </c>
      <c r="J175" s="71">
        <v>28502100.358600002</v>
      </c>
      <c r="K175" s="72">
        <f t="shared" si="14"/>
        <v>195742840.85980001</v>
      </c>
      <c r="L175" s="107"/>
      <c r="M175" s="146"/>
      <c r="N175" s="138"/>
      <c r="O175" s="110">
        <v>17</v>
      </c>
      <c r="P175" s="71" t="s">
        <v>597</v>
      </c>
      <c r="Q175" s="71">
        <v>184615373.9043</v>
      </c>
      <c r="R175" s="71">
        <v>0</v>
      </c>
      <c r="S175" s="71">
        <v>5881690.6859999998</v>
      </c>
      <c r="T175" s="71">
        <v>593210.52130000002</v>
      </c>
      <c r="U175" s="71">
        <v>309303.72210000001</v>
      </c>
      <c r="V175" s="71">
        <v>35296142.114699997</v>
      </c>
      <c r="W175" s="72">
        <f t="shared" si="15"/>
        <v>226695720.94839996</v>
      </c>
    </row>
    <row r="176" spans="1:23" ht="24.95" customHeight="1" x14ac:dyDescent="0.2">
      <c r="A176" s="141"/>
      <c r="B176" s="138"/>
      <c r="C176" s="70">
        <v>21</v>
      </c>
      <c r="D176" s="71" t="s">
        <v>221</v>
      </c>
      <c r="E176" s="71">
        <v>234910058.5654</v>
      </c>
      <c r="F176" s="71">
        <v>0</v>
      </c>
      <c r="G176" s="71">
        <v>7484037.0782000003</v>
      </c>
      <c r="H176" s="71">
        <v>754818.60120000003</v>
      </c>
      <c r="I176" s="71">
        <v>393567.19829999999</v>
      </c>
      <c r="J176" s="71">
        <v>52686009.294200003</v>
      </c>
      <c r="K176" s="72">
        <f t="shared" si="14"/>
        <v>296228490.73730004</v>
      </c>
      <c r="L176" s="107"/>
      <c r="M176" s="146"/>
      <c r="N176" s="138"/>
      <c r="O176" s="110">
        <v>18</v>
      </c>
      <c r="P176" s="71" t="s">
        <v>598</v>
      </c>
      <c r="Q176" s="71">
        <v>124703718.4707</v>
      </c>
      <c r="R176" s="71">
        <v>0</v>
      </c>
      <c r="S176" s="71">
        <v>3972955.6858000001</v>
      </c>
      <c r="T176" s="71">
        <v>400700.96149999998</v>
      </c>
      <c r="U176" s="71">
        <v>208928.01869999999</v>
      </c>
      <c r="V176" s="71">
        <v>26334177.0623</v>
      </c>
      <c r="W176" s="72">
        <f t="shared" si="15"/>
        <v>155620480.199</v>
      </c>
    </row>
    <row r="177" spans="1:23" ht="24.95" customHeight="1" x14ac:dyDescent="0.2">
      <c r="A177" s="141"/>
      <c r="B177" s="138"/>
      <c r="C177" s="70">
        <v>22</v>
      </c>
      <c r="D177" s="71" t="s">
        <v>222</v>
      </c>
      <c r="E177" s="71">
        <v>146691722.90540001</v>
      </c>
      <c r="F177" s="71">
        <v>0</v>
      </c>
      <c r="G177" s="71">
        <v>4673475.0312000001</v>
      </c>
      <c r="H177" s="71">
        <v>471353.34159999999</v>
      </c>
      <c r="I177" s="71">
        <v>245766.617</v>
      </c>
      <c r="J177" s="71">
        <v>27813172.209800001</v>
      </c>
      <c r="K177" s="72">
        <f t="shared" si="14"/>
        <v>179895490.10500002</v>
      </c>
      <c r="L177" s="107"/>
      <c r="M177" s="146"/>
      <c r="N177" s="138"/>
      <c r="O177" s="110">
        <v>19</v>
      </c>
      <c r="P177" s="71" t="s">
        <v>599</v>
      </c>
      <c r="Q177" s="71">
        <v>143519617.07530001</v>
      </c>
      <c r="R177" s="71">
        <v>0</v>
      </c>
      <c r="S177" s="71">
        <v>4572414.4049000004</v>
      </c>
      <c r="T177" s="71">
        <v>461160.6556</v>
      </c>
      <c r="U177" s="71">
        <v>240452.08600000001</v>
      </c>
      <c r="V177" s="71">
        <v>29787063.885000002</v>
      </c>
      <c r="W177" s="72">
        <f t="shared" si="15"/>
        <v>178580708.10680002</v>
      </c>
    </row>
    <row r="178" spans="1:23" ht="24.95" customHeight="1" x14ac:dyDescent="0.2">
      <c r="A178" s="141"/>
      <c r="B178" s="138"/>
      <c r="C178" s="70">
        <v>23</v>
      </c>
      <c r="D178" s="71" t="s">
        <v>223</v>
      </c>
      <c r="E178" s="71">
        <v>136602160.27810001</v>
      </c>
      <c r="F178" s="71">
        <v>0</v>
      </c>
      <c r="G178" s="71">
        <v>4352030.0438999999</v>
      </c>
      <c r="H178" s="71">
        <v>438933.31839999999</v>
      </c>
      <c r="I178" s="71">
        <v>228862.61170000001</v>
      </c>
      <c r="J178" s="71">
        <v>27006578.8629</v>
      </c>
      <c r="K178" s="72">
        <f t="shared" si="14"/>
        <v>168628565.11500001</v>
      </c>
      <c r="L178" s="107"/>
      <c r="M178" s="146"/>
      <c r="N178" s="138"/>
      <c r="O178" s="110">
        <v>20</v>
      </c>
      <c r="P178" s="71" t="s">
        <v>600</v>
      </c>
      <c r="Q178" s="71">
        <v>165533805.04139999</v>
      </c>
      <c r="R178" s="71">
        <v>0</v>
      </c>
      <c r="S178" s="71">
        <v>5273767.9357000003</v>
      </c>
      <c r="T178" s="71">
        <v>531897.1692</v>
      </c>
      <c r="U178" s="71">
        <v>277334.55209999997</v>
      </c>
      <c r="V178" s="71">
        <v>31299458.125999998</v>
      </c>
      <c r="W178" s="72">
        <f t="shared" si="15"/>
        <v>202916262.82439998</v>
      </c>
    </row>
    <row r="179" spans="1:23" ht="24.95" customHeight="1" x14ac:dyDescent="0.2">
      <c r="A179" s="141"/>
      <c r="B179" s="138"/>
      <c r="C179" s="70">
        <v>24</v>
      </c>
      <c r="D179" s="71" t="s">
        <v>224</v>
      </c>
      <c r="E179" s="71">
        <v>133336660.1708</v>
      </c>
      <c r="F179" s="71">
        <v>0</v>
      </c>
      <c r="G179" s="71">
        <v>4247993.9544000002</v>
      </c>
      <c r="H179" s="71">
        <v>428440.5356</v>
      </c>
      <c r="I179" s="71">
        <v>223391.60829999999</v>
      </c>
      <c r="J179" s="71">
        <v>26575055.2282</v>
      </c>
      <c r="K179" s="72">
        <f t="shared" si="14"/>
        <v>164811541.4973</v>
      </c>
      <c r="L179" s="107"/>
      <c r="M179" s="146"/>
      <c r="N179" s="138"/>
      <c r="O179" s="110">
        <v>21</v>
      </c>
      <c r="P179" s="71" t="s">
        <v>601</v>
      </c>
      <c r="Q179" s="71">
        <v>155722699.55000001</v>
      </c>
      <c r="R179" s="71">
        <v>0</v>
      </c>
      <c r="S179" s="71">
        <v>4961194.3586999997</v>
      </c>
      <c r="T179" s="71">
        <v>500371.89110000001</v>
      </c>
      <c r="U179" s="71">
        <v>260897.07250000001</v>
      </c>
      <c r="V179" s="71">
        <v>30926735.374699999</v>
      </c>
      <c r="W179" s="72">
        <f t="shared" si="15"/>
        <v>192371898.24700001</v>
      </c>
    </row>
    <row r="180" spans="1:23" ht="24.95" customHeight="1" x14ac:dyDescent="0.2">
      <c r="A180" s="141"/>
      <c r="B180" s="138"/>
      <c r="C180" s="70">
        <v>25</v>
      </c>
      <c r="D180" s="71" t="s">
        <v>225</v>
      </c>
      <c r="E180" s="71">
        <v>152492977.84720001</v>
      </c>
      <c r="F180" s="71">
        <v>0</v>
      </c>
      <c r="G180" s="71">
        <v>4858298.1391000003</v>
      </c>
      <c r="H180" s="71">
        <v>489994.0723</v>
      </c>
      <c r="I180" s="71">
        <v>255486.01209999999</v>
      </c>
      <c r="J180" s="71">
        <v>34644794.579499997</v>
      </c>
      <c r="K180" s="72">
        <f t="shared" si="14"/>
        <v>192741550.65019998</v>
      </c>
      <c r="L180" s="107"/>
      <c r="M180" s="146"/>
      <c r="N180" s="138"/>
      <c r="O180" s="110">
        <v>22</v>
      </c>
      <c r="P180" s="71" t="s">
        <v>602</v>
      </c>
      <c r="Q180" s="71">
        <v>184088090.4228</v>
      </c>
      <c r="R180" s="71">
        <v>0</v>
      </c>
      <c r="S180" s="71">
        <v>5864891.8772999998</v>
      </c>
      <c r="T180" s="71">
        <v>591516.24140000006</v>
      </c>
      <c r="U180" s="71">
        <v>308420.31390000001</v>
      </c>
      <c r="V180" s="71">
        <v>34691450.8301</v>
      </c>
      <c r="W180" s="72">
        <f t="shared" si="15"/>
        <v>225544369.6855</v>
      </c>
    </row>
    <row r="181" spans="1:23" ht="24.95" customHeight="1" x14ac:dyDescent="0.2">
      <c r="A181" s="141"/>
      <c r="B181" s="138"/>
      <c r="C181" s="70">
        <v>26</v>
      </c>
      <c r="D181" s="71" t="s">
        <v>226</v>
      </c>
      <c r="E181" s="71">
        <v>132554373.65899999</v>
      </c>
      <c r="F181" s="71">
        <v>0</v>
      </c>
      <c r="G181" s="71">
        <v>4223070.9633999998</v>
      </c>
      <c r="H181" s="71">
        <v>425926.87400000001</v>
      </c>
      <c r="I181" s="71">
        <v>222080.96909999999</v>
      </c>
      <c r="J181" s="71">
        <v>25937443.060699999</v>
      </c>
      <c r="K181" s="72">
        <f t="shared" si="14"/>
        <v>163362895.5262</v>
      </c>
      <c r="L181" s="107"/>
      <c r="M181" s="146"/>
      <c r="N181" s="138"/>
      <c r="O181" s="110">
        <v>23</v>
      </c>
      <c r="P181" s="71" t="s">
        <v>603</v>
      </c>
      <c r="Q181" s="71">
        <v>134628243.0966</v>
      </c>
      <c r="R181" s="71">
        <v>0</v>
      </c>
      <c r="S181" s="71">
        <v>4289142.7011000002</v>
      </c>
      <c r="T181" s="71">
        <v>432590.68070000003</v>
      </c>
      <c r="U181" s="71">
        <v>225555.5202</v>
      </c>
      <c r="V181" s="71">
        <v>33497291.790399998</v>
      </c>
      <c r="W181" s="72">
        <f t="shared" si="15"/>
        <v>173072823.789</v>
      </c>
    </row>
    <row r="182" spans="1:23" ht="24.95" customHeight="1" x14ac:dyDescent="0.2">
      <c r="A182" s="141"/>
      <c r="B182" s="139"/>
      <c r="C182" s="70">
        <v>27</v>
      </c>
      <c r="D182" s="71" t="s">
        <v>227</v>
      </c>
      <c r="E182" s="71">
        <v>128559954.8985</v>
      </c>
      <c r="F182" s="71">
        <v>0</v>
      </c>
      <c r="G182" s="71">
        <v>4095812.1381000001</v>
      </c>
      <c r="H182" s="71">
        <v>413091.91239999997</v>
      </c>
      <c r="I182" s="71">
        <v>215388.7389</v>
      </c>
      <c r="J182" s="71">
        <v>26097163.259399999</v>
      </c>
      <c r="K182" s="72">
        <f t="shared" si="14"/>
        <v>159381410.94730002</v>
      </c>
      <c r="L182" s="107"/>
      <c r="M182" s="146"/>
      <c r="N182" s="138"/>
      <c r="O182" s="110">
        <v>24</v>
      </c>
      <c r="P182" s="71" t="s">
        <v>604</v>
      </c>
      <c r="Q182" s="71">
        <v>109566020.693</v>
      </c>
      <c r="R182" s="71">
        <v>0</v>
      </c>
      <c r="S182" s="71">
        <v>3490681.3542999998</v>
      </c>
      <c r="T182" s="71">
        <v>352060.15010000003</v>
      </c>
      <c r="U182" s="71">
        <v>183566.3916</v>
      </c>
      <c r="V182" s="71">
        <v>25058762.432999998</v>
      </c>
      <c r="W182" s="72">
        <f t="shared" si="15"/>
        <v>138651091.02200001</v>
      </c>
    </row>
    <row r="183" spans="1:23" ht="24.95" customHeight="1" x14ac:dyDescent="0.2">
      <c r="A183" s="70"/>
      <c r="B183" s="142" t="s">
        <v>819</v>
      </c>
      <c r="C183" s="143"/>
      <c r="D183" s="144"/>
      <c r="E183" s="111">
        <f>SUM(E156:E182)</f>
        <v>3971733128.1746001</v>
      </c>
      <c r="F183" s="111">
        <f t="shared" ref="F183:K183" si="19">SUM(F156:F182)</f>
        <v>0</v>
      </c>
      <c r="G183" s="111">
        <f t="shared" si="19"/>
        <v>126536080.13920002</v>
      </c>
      <c r="H183" s="111">
        <f t="shared" si="19"/>
        <v>12762067.586599998</v>
      </c>
      <c r="I183" s="111">
        <f t="shared" si="19"/>
        <v>6654222.8520000009</v>
      </c>
      <c r="J183" s="111">
        <f t="shared" si="19"/>
        <v>792706370.07219994</v>
      </c>
      <c r="K183" s="111">
        <f t="shared" si="19"/>
        <v>4910391868.8246002</v>
      </c>
      <c r="L183" s="107"/>
      <c r="M183" s="147"/>
      <c r="N183" s="139"/>
      <c r="O183" s="110">
        <v>25</v>
      </c>
      <c r="P183" s="71" t="s">
        <v>605</v>
      </c>
      <c r="Q183" s="71">
        <v>122132223.8823</v>
      </c>
      <c r="R183" s="71">
        <v>0</v>
      </c>
      <c r="S183" s="71">
        <v>3891030.0290000001</v>
      </c>
      <c r="T183" s="71">
        <v>392438.17379999999</v>
      </c>
      <c r="U183" s="71">
        <v>204619.7488</v>
      </c>
      <c r="V183" s="71">
        <v>24947059.7841</v>
      </c>
      <c r="W183" s="72">
        <f t="shared" si="15"/>
        <v>151567371.618</v>
      </c>
    </row>
    <row r="184" spans="1:23" ht="24.95" customHeight="1" x14ac:dyDescent="0.2">
      <c r="A184" s="141">
        <v>9</v>
      </c>
      <c r="B184" s="137" t="s">
        <v>32</v>
      </c>
      <c r="C184" s="70">
        <v>1</v>
      </c>
      <c r="D184" s="71" t="s">
        <v>228</v>
      </c>
      <c r="E184" s="71">
        <v>136290626.9285</v>
      </c>
      <c r="F184" s="71">
        <v>-2017457.56</v>
      </c>
      <c r="G184" s="71">
        <v>4342104.8530999999</v>
      </c>
      <c r="H184" s="71">
        <v>437932.29210000002</v>
      </c>
      <c r="I184" s="71">
        <v>228340.67019999999</v>
      </c>
      <c r="J184" s="71">
        <v>28724204.3127</v>
      </c>
      <c r="K184" s="72">
        <f t="shared" si="14"/>
        <v>168005751.4966</v>
      </c>
      <c r="L184" s="107"/>
      <c r="M184" s="108"/>
      <c r="N184" s="142" t="s">
        <v>837</v>
      </c>
      <c r="O184" s="143"/>
      <c r="P184" s="144"/>
      <c r="Q184" s="111">
        <f>SUM(Q159:Q183)</f>
        <v>3731101239.4000998</v>
      </c>
      <c r="R184" s="111">
        <f t="shared" ref="R184:W184" si="20">SUM(R159:R183)</f>
        <v>0</v>
      </c>
      <c r="S184" s="111">
        <f t="shared" si="20"/>
        <v>118869750.3582</v>
      </c>
      <c r="T184" s="111">
        <f t="shared" si="20"/>
        <v>11988863.4639</v>
      </c>
      <c r="U184" s="111">
        <f t="shared" si="20"/>
        <v>6251069.3263000008</v>
      </c>
      <c r="V184" s="111">
        <f t="shared" si="20"/>
        <v>744556014.08280003</v>
      </c>
      <c r="W184" s="111">
        <f t="shared" si="20"/>
        <v>4612766936.6313</v>
      </c>
    </row>
    <row r="185" spans="1:23" ht="24.95" customHeight="1" x14ac:dyDescent="0.2">
      <c r="A185" s="141"/>
      <c r="B185" s="138"/>
      <c r="C185" s="70">
        <v>2</v>
      </c>
      <c r="D185" s="71" t="s">
        <v>229</v>
      </c>
      <c r="E185" s="71">
        <v>171315664.6473</v>
      </c>
      <c r="F185" s="71">
        <v>-2544453.37</v>
      </c>
      <c r="G185" s="71">
        <v>5457973.1244000001</v>
      </c>
      <c r="H185" s="71">
        <v>550475.5784</v>
      </c>
      <c r="I185" s="71">
        <v>287021.4523</v>
      </c>
      <c r="J185" s="71">
        <v>29125280.888099998</v>
      </c>
      <c r="K185" s="72">
        <f t="shared" si="14"/>
        <v>204191962.32049999</v>
      </c>
      <c r="L185" s="107"/>
      <c r="M185" s="145">
        <v>27</v>
      </c>
      <c r="N185" s="137" t="s">
        <v>50</v>
      </c>
      <c r="O185" s="110">
        <v>1</v>
      </c>
      <c r="P185" s="71" t="s">
        <v>606</v>
      </c>
      <c r="Q185" s="71">
        <v>137119649.16240001</v>
      </c>
      <c r="R185" s="71">
        <v>-5788847.5199999996</v>
      </c>
      <c r="S185" s="71">
        <v>4368516.8048999999</v>
      </c>
      <c r="T185" s="71">
        <v>440596.12609999999</v>
      </c>
      <c r="U185" s="71">
        <v>229729.61009999999</v>
      </c>
      <c r="V185" s="71">
        <v>34022433.827100001</v>
      </c>
      <c r="W185" s="72">
        <f t="shared" si="15"/>
        <v>170392078.01060003</v>
      </c>
    </row>
    <row r="186" spans="1:23" ht="24.95" customHeight="1" x14ac:dyDescent="0.2">
      <c r="A186" s="141"/>
      <c r="B186" s="138"/>
      <c r="C186" s="70">
        <v>3</v>
      </c>
      <c r="D186" s="71" t="s">
        <v>230</v>
      </c>
      <c r="E186" s="71">
        <v>163999538.31380001</v>
      </c>
      <c r="F186" s="71">
        <v>-2434582.2599999998</v>
      </c>
      <c r="G186" s="71">
        <v>5224887.4868999999</v>
      </c>
      <c r="H186" s="71">
        <v>526967.22679999995</v>
      </c>
      <c r="I186" s="71">
        <v>274764.04889999999</v>
      </c>
      <c r="J186" s="71">
        <v>36754172.192699999</v>
      </c>
      <c r="K186" s="72">
        <f t="shared" si="14"/>
        <v>204345747.00910002</v>
      </c>
      <c r="L186" s="107"/>
      <c r="M186" s="146"/>
      <c r="N186" s="138"/>
      <c r="O186" s="110">
        <v>2</v>
      </c>
      <c r="P186" s="71" t="s">
        <v>607</v>
      </c>
      <c r="Q186" s="71">
        <v>141555056.95390001</v>
      </c>
      <c r="R186" s="71">
        <v>-5788847.5199999996</v>
      </c>
      <c r="S186" s="71">
        <v>4509825.1701999996</v>
      </c>
      <c r="T186" s="71">
        <v>454848.08409999998</v>
      </c>
      <c r="U186" s="71">
        <v>237160.67129999999</v>
      </c>
      <c r="V186" s="71">
        <v>37127336.134099998</v>
      </c>
      <c r="W186" s="72">
        <f t="shared" si="15"/>
        <v>178095379.49359998</v>
      </c>
    </row>
    <row r="187" spans="1:23" ht="24.95" customHeight="1" x14ac:dyDescent="0.2">
      <c r="A187" s="141"/>
      <c r="B187" s="138"/>
      <c r="C187" s="70">
        <v>4</v>
      </c>
      <c r="D187" s="71" t="s">
        <v>231</v>
      </c>
      <c r="E187" s="71">
        <v>105815373.8786</v>
      </c>
      <c r="F187" s="71">
        <v>-1558697.37</v>
      </c>
      <c r="G187" s="71">
        <v>3371188.8983999998</v>
      </c>
      <c r="H187" s="71">
        <v>340008.48229999997</v>
      </c>
      <c r="I187" s="71">
        <v>177282.57569999999</v>
      </c>
      <c r="J187" s="71">
        <v>21593439.585099999</v>
      </c>
      <c r="K187" s="72">
        <f t="shared" si="14"/>
        <v>129738596.05009998</v>
      </c>
      <c r="L187" s="107"/>
      <c r="M187" s="146"/>
      <c r="N187" s="138"/>
      <c r="O187" s="110">
        <v>3</v>
      </c>
      <c r="P187" s="71" t="s">
        <v>608</v>
      </c>
      <c r="Q187" s="71">
        <v>217574808.65000001</v>
      </c>
      <c r="R187" s="71">
        <v>-5788847.5199999996</v>
      </c>
      <c r="S187" s="71">
        <v>6931750.5822000001</v>
      </c>
      <c r="T187" s="71">
        <v>699116.56279999996</v>
      </c>
      <c r="U187" s="71">
        <v>364523.8028</v>
      </c>
      <c r="V187" s="71">
        <v>54652600.0559</v>
      </c>
      <c r="W187" s="72">
        <f t="shared" si="15"/>
        <v>274433952.13369995</v>
      </c>
    </row>
    <row r="188" spans="1:23" ht="24.95" customHeight="1" x14ac:dyDescent="0.2">
      <c r="A188" s="141"/>
      <c r="B188" s="138"/>
      <c r="C188" s="70">
        <v>5</v>
      </c>
      <c r="D188" s="71" t="s">
        <v>232</v>
      </c>
      <c r="E188" s="71">
        <v>126404039.7247</v>
      </c>
      <c r="F188" s="71">
        <v>-1868649.67</v>
      </c>
      <c r="G188" s="71">
        <v>4027126.4922000002</v>
      </c>
      <c r="H188" s="71">
        <v>406164.4743</v>
      </c>
      <c r="I188" s="71">
        <v>211776.72880000001</v>
      </c>
      <c r="J188" s="71">
        <v>26251649.369199999</v>
      </c>
      <c r="K188" s="72">
        <f t="shared" si="14"/>
        <v>155432107.11919999</v>
      </c>
      <c r="L188" s="107"/>
      <c r="M188" s="146"/>
      <c r="N188" s="138"/>
      <c r="O188" s="110">
        <v>4</v>
      </c>
      <c r="P188" s="71" t="s">
        <v>609</v>
      </c>
      <c r="Q188" s="71">
        <v>143057263.18200001</v>
      </c>
      <c r="R188" s="71">
        <v>-5788847.5199999996</v>
      </c>
      <c r="S188" s="71">
        <v>4557684.1984000001</v>
      </c>
      <c r="T188" s="71">
        <v>459675.00900000002</v>
      </c>
      <c r="U188" s="71">
        <v>239677.46049999999</v>
      </c>
      <c r="V188" s="71">
        <v>32785331.747499999</v>
      </c>
      <c r="W188" s="72">
        <f t="shared" si="15"/>
        <v>175310784.0774</v>
      </c>
    </row>
    <row r="189" spans="1:23" ht="24.95" customHeight="1" x14ac:dyDescent="0.2">
      <c r="A189" s="141"/>
      <c r="B189" s="138"/>
      <c r="C189" s="70">
        <v>6</v>
      </c>
      <c r="D189" s="71" t="s">
        <v>233</v>
      </c>
      <c r="E189" s="71">
        <v>145418471.82780001</v>
      </c>
      <c r="F189" s="71">
        <v>-2154700.0699999998</v>
      </c>
      <c r="G189" s="71">
        <v>4632910.3218</v>
      </c>
      <c r="H189" s="71">
        <v>467262.10090000002</v>
      </c>
      <c r="I189" s="71">
        <v>243633.41819999999</v>
      </c>
      <c r="J189" s="71">
        <v>30270724.632800002</v>
      </c>
      <c r="K189" s="72">
        <f t="shared" si="14"/>
        <v>178878302.2315</v>
      </c>
      <c r="L189" s="107"/>
      <c r="M189" s="146"/>
      <c r="N189" s="138"/>
      <c r="O189" s="110">
        <v>5</v>
      </c>
      <c r="P189" s="71" t="s">
        <v>610</v>
      </c>
      <c r="Q189" s="71">
        <v>128204867.0191</v>
      </c>
      <c r="R189" s="71">
        <v>-5788847.5199999996</v>
      </c>
      <c r="S189" s="71">
        <v>4084499.3366</v>
      </c>
      <c r="T189" s="71">
        <v>411950.93550000002</v>
      </c>
      <c r="U189" s="71">
        <v>214793.82629999999</v>
      </c>
      <c r="V189" s="71">
        <v>31962246.2434</v>
      </c>
      <c r="W189" s="72">
        <f t="shared" si="15"/>
        <v>159089509.8409</v>
      </c>
    </row>
    <row r="190" spans="1:23" ht="24.95" customHeight="1" x14ac:dyDescent="0.2">
      <c r="A190" s="141"/>
      <c r="B190" s="138"/>
      <c r="C190" s="70">
        <v>7</v>
      </c>
      <c r="D190" s="71" t="s">
        <v>234</v>
      </c>
      <c r="E190" s="71">
        <v>166714609.97150001</v>
      </c>
      <c r="F190" s="71">
        <v>-2475446.61</v>
      </c>
      <c r="G190" s="71">
        <v>5311387.3886000002</v>
      </c>
      <c r="H190" s="71">
        <v>535691.35979999998</v>
      </c>
      <c r="I190" s="71">
        <v>279312.86709999997</v>
      </c>
      <c r="J190" s="71">
        <v>31346393.866599999</v>
      </c>
      <c r="K190" s="72">
        <f t="shared" si="14"/>
        <v>201711948.8436</v>
      </c>
      <c r="L190" s="107"/>
      <c r="M190" s="146"/>
      <c r="N190" s="138"/>
      <c r="O190" s="110">
        <v>6</v>
      </c>
      <c r="P190" s="71" t="s">
        <v>611</v>
      </c>
      <c r="Q190" s="71">
        <v>97522210.409099996</v>
      </c>
      <c r="R190" s="71">
        <v>-5788847.5199999996</v>
      </c>
      <c r="S190" s="71">
        <v>3106975.6787</v>
      </c>
      <c r="T190" s="71">
        <v>313360.69170000002</v>
      </c>
      <c r="U190" s="71">
        <v>163388.24890000001</v>
      </c>
      <c r="V190" s="71">
        <v>24750479.651700001</v>
      </c>
      <c r="W190" s="72">
        <f t="shared" si="15"/>
        <v>120067567.1601</v>
      </c>
    </row>
    <row r="191" spans="1:23" ht="24.95" customHeight="1" x14ac:dyDescent="0.2">
      <c r="A191" s="141"/>
      <c r="B191" s="138"/>
      <c r="C191" s="70">
        <v>8</v>
      </c>
      <c r="D191" s="71" t="s">
        <v>235</v>
      </c>
      <c r="E191" s="71">
        <v>132063635.1524</v>
      </c>
      <c r="F191" s="71">
        <v>-1953847.98</v>
      </c>
      <c r="G191" s="71">
        <v>4207436.4469999997</v>
      </c>
      <c r="H191" s="71">
        <v>424350.02130000002</v>
      </c>
      <c r="I191" s="71">
        <v>221258.78820000001</v>
      </c>
      <c r="J191" s="71">
        <v>30918295.526000001</v>
      </c>
      <c r="K191" s="72">
        <f t="shared" si="14"/>
        <v>165881127.95489997</v>
      </c>
      <c r="L191" s="107"/>
      <c r="M191" s="146"/>
      <c r="N191" s="138"/>
      <c r="O191" s="110">
        <v>7</v>
      </c>
      <c r="P191" s="71" t="s">
        <v>793</v>
      </c>
      <c r="Q191" s="71">
        <v>95003866.316</v>
      </c>
      <c r="R191" s="71">
        <v>-5788847.5199999996</v>
      </c>
      <c r="S191" s="71">
        <v>3026743.352</v>
      </c>
      <c r="T191" s="71">
        <v>305268.68839999998</v>
      </c>
      <c r="U191" s="71">
        <v>159169.02720000001</v>
      </c>
      <c r="V191" s="71">
        <v>25052095.833299998</v>
      </c>
      <c r="W191" s="72">
        <f t="shared" si="15"/>
        <v>117758295.6969</v>
      </c>
    </row>
    <row r="192" spans="1:23" ht="24.95" customHeight="1" x14ac:dyDescent="0.2">
      <c r="A192" s="141"/>
      <c r="B192" s="138"/>
      <c r="C192" s="70">
        <v>9</v>
      </c>
      <c r="D192" s="71" t="s">
        <v>236</v>
      </c>
      <c r="E192" s="71">
        <v>140763556.87450001</v>
      </c>
      <c r="F192" s="71">
        <v>-2084922.28</v>
      </c>
      <c r="G192" s="71">
        <v>4484608.6427999996</v>
      </c>
      <c r="H192" s="71">
        <v>452304.81719999999</v>
      </c>
      <c r="I192" s="71">
        <v>235834.59580000001</v>
      </c>
      <c r="J192" s="71">
        <v>31694568.6763</v>
      </c>
      <c r="K192" s="72">
        <f t="shared" si="14"/>
        <v>175545951.32660002</v>
      </c>
      <c r="L192" s="107"/>
      <c r="M192" s="146"/>
      <c r="N192" s="138"/>
      <c r="O192" s="110">
        <v>8</v>
      </c>
      <c r="P192" s="71" t="s">
        <v>612</v>
      </c>
      <c r="Q192" s="71">
        <v>213327155.6618</v>
      </c>
      <c r="R192" s="71">
        <v>-5788847.5199999996</v>
      </c>
      <c r="S192" s="71">
        <v>6796423.9271999998</v>
      </c>
      <c r="T192" s="71">
        <v>685467.90300000005</v>
      </c>
      <c r="U192" s="71">
        <v>357407.3051</v>
      </c>
      <c r="V192" s="71">
        <v>54542990.642300002</v>
      </c>
      <c r="W192" s="72">
        <f t="shared" si="15"/>
        <v>269920597.91939998</v>
      </c>
    </row>
    <row r="193" spans="1:23" ht="24.95" customHeight="1" x14ac:dyDescent="0.2">
      <c r="A193" s="141"/>
      <c r="B193" s="138"/>
      <c r="C193" s="70">
        <v>10</v>
      </c>
      <c r="D193" s="71" t="s">
        <v>237</v>
      </c>
      <c r="E193" s="71">
        <v>110223350.78030001</v>
      </c>
      <c r="F193" s="71">
        <v>-1625005.68</v>
      </c>
      <c r="G193" s="71">
        <v>3511623.3385999999</v>
      </c>
      <c r="H193" s="71">
        <v>354172.29879999999</v>
      </c>
      <c r="I193" s="71">
        <v>184667.67929999999</v>
      </c>
      <c r="J193" s="71">
        <v>24626156.989</v>
      </c>
      <c r="K193" s="72">
        <f t="shared" si="14"/>
        <v>137274965.40599999</v>
      </c>
      <c r="L193" s="107"/>
      <c r="M193" s="146"/>
      <c r="N193" s="138"/>
      <c r="O193" s="110">
        <v>9</v>
      </c>
      <c r="P193" s="71" t="s">
        <v>613</v>
      </c>
      <c r="Q193" s="71">
        <v>126956184.406</v>
      </c>
      <c r="R193" s="71">
        <v>-5788847.5199999996</v>
      </c>
      <c r="S193" s="71">
        <v>4044717.3577999999</v>
      </c>
      <c r="T193" s="71">
        <v>407938.63880000002</v>
      </c>
      <c r="U193" s="71">
        <v>212701.78940000001</v>
      </c>
      <c r="V193" s="71">
        <v>28241742.455499999</v>
      </c>
      <c r="W193" s="72">
        <f t="shared" si="15"/>
        <v>154074437.1275</v>
      </c>
    </row>
    <row r="194" spans="1:23" ht="24.95" customHeight="1" x14ac:dyDescent="0.2">
      <c r="A194" s="141"/>
      <c r="B194" s="138"/>
      <c r="C194" s="70">
        <v>11</v>
      </c>
      <c r="D194" s="71" t="s">
        <v>238</v>
      </c>
      <c r="E194" s="71">
        <v>150398207.9384</v>
      </c>
      <c r="F194" s="71">
        <v>-2231802.6</v>
      </c>
      <c r="G194" s="71">
        <v>4791560.53</v>
      </c>
      <c r="H194" s="71">
        <v>483263.10769999999</v>
      </c>
      <c r="I194" s="71">
        <v>251976.44450000001</v>
      </c>
      <c r="J194" s="71">
        <v>29839391.292199999</v>
      </c>
      <c r="K194" s="72">
        <f t="shared" si="14"/>
        <v>183532596.7128</v>
      </c>
      <c r="L194" s="107"/>
      <c r="M194" s="146"/>
      <c r="N194" s="138"/>
      <c r="O194" s="110">
        <v>10</v>
      </c>
      <c r="P194" s="71" t="s">
        <v>614</v>
      </c>
      <c r="Q194" s="71">
        <v>158619338.5011</v>
      </c>
      <c r="R194" s="71">
        <v>-5788847.5199999996</v>
      </c>
      <c r="S194" s="71">
        <v>5053478.8416999998</v>
      </c>
      <c r="T194" s="71">
        <v>509679.44050000003</v>
      </c>
      <c r="U194" s="71">
        <v>265750.08769999997</v>
      </c>
      <c r="V194" s="71">
        <v>39287681.856700003</v>
      </c>
      <c r="W194" s="72">
        <f t="shared" si="15"/>
        <v>197947081.20769998</v>
      </c>
    </row>
    <row r="195" spans="1:23" ht="24.95" customHeight="1" x14ac:dyDescent="0.2">
      <c r="A195" s="141"/>
      <c r="B195" s="138"/>
      <c r="C195" s="70">
        <v>12</v>
      </c>
      <c r="D195" s="71" t="s">
        <v>239</v>
      </c>
      <c r="E195" s="71">
        <v>129790618.2594</v>
      </c>
      <c r="F195" s="71">
        <v>-2540598.25</v>
      </c>
      <c r="G195" s="71">
        <v>4135020.0386999999</v>
      </c>
      <c r="H195" s="71">
        <v>417046.30920000002</v>
      </c>
      <c r="I195" s="71">
        <v>217450.5865</v>
      </c>
      <c r="J195" s="71">
        <v>26537217.413199998</v>
      </c>
      <c r="K195" s="72">
        <f t="shared" si="14"/>
        <v>158556754.35699999</v>
      </c>
      <c r="L195" s="107"/>
      <c r="M195" s="146"/>
      <c r="N195" s="138"/>
      <c r="O195" s="110">
        <v>11</v>
      </c>
      <c r="P195" s="71" t="s">
        <v>615</v>
      </c>
      <c r="Q195" s="71">
        <v>122374889.0667</v>
      </c>
      <c r="R195" s="71">
        <v>-5788847.5199999996</v>
      </c>
      <c r="S195" s="71">
        <v>3898761.1378000001</v>
      </c>
      <c r="T195" s="71">
        <v>393217.91139999998</v>
      </c>
      <c r="U195" s="71">
        <v>205026.3089</v>
      </c>
      <c r="V195" s="71">
        <v>31022320.1492</v>
      </c>
      <c r="W195" s="72">
        <f t="shared" si="15"/>
        <v>152105367.05399999</v>
      </c>
    </row>
    <row r="196" spans="1:23" ht="24.95" customHeight="1" x14ac:dyDescent="0.2">
      <c r="A196" s="141"/>
      <c r="B196" s="138"/>
      <c r="C196" s="70">
        <v>13</v>
      </c>
      <c r="D196" s="71" t="s">
        <v>240</v>
      </c>
      <c r="E196" s="71">
        <v>143048872.50819999</v>
      </c>
      <c r="F196" s="71">
        <v>-2119233.0099999998</v>
      </c>
      <c r="G196" s="71">
        <v>4557416.8786000004</v>
      </c>
      <c r="H196" s="71">
        <v>459648.04790000001</v>
      </c>
      <c r="I196" s="71">
        <v>239663.40280000001</v>
      </c>
      <c r="J196" s="71">
        <v>30477574.3422</v>
      </c>
      <c r="K196" s="72">
        <f t="shared" si="14"/>
        <v>176663942.1697</v>
      </c>
      <c r="L196" s="107"/>
      <c r="M196" s="146"/>
      <c r="N196" s="138"/>
      <c r="O196" s="110">
        <v>12</v>
      </c>
      <c r="P196" s="71" t="s">
        <v>616</v>
      </c>
      <c r="Q196" s="71">
        <v>110560359.2245</v>
      </c>
      <c r="R196" s="71">
        <v>-5788847.5199999996</v>
      </c>
      <c r="S196" s="71">
        <v>3522360.1444000001</v>
      </c>
      <c r="T196" s="71">
        <v>355255.18239999999</v>
      </c>
      <c r="U196" s="71">
        <v>185232.30160000001</v>
      </c>
      <c r="V196" s="71">
        <v>28783382.954799999</v>
      </c>
      <c r="W196" s="72">
        <f t="shared" si="15"/>
        <v>137617742.2877</v>
      </c>
    </row>
    <row r="197" spans="1:23" ht="24.95" customHeight="1" x14ac:dyDescent="0.2">
      <c r="A197" s="141"/>
      <c r="B197" s="138"/>
      <c r="C197" s="70">
        <v>14</v>
      </c>
      <c r="D197" s="71" t="s">
        <v>241</v>
      </c>
      <c r="E197" s="71">
        <v>135429577.25459999</v>
      </c>
      <c r="F197" s="71">
        <v>-2004350.13</v>
      </c>
      <c r="G197" s="71">
        <v>4314672.534</v>
      </c>
      <c r="H197" s="71">
        <v>435165.54670000001</v>
      </c>
      <c r="I197" s="71">
        <v>226898.0716</v>
      </c>
      <c r="J197" s="71">
        <v>29694958.054499999</v>
      </c>
      <c r="K197" s="72">
        <f t="shared" si="14"/>
        <v>168096921.33139998</v>
      </c>
      <c r="L197" s="107"/>
      <c r="M197" s="146"/>
      <c r="N197" s="138"/>
      <c r="O197" s="110">
        <v>13</v>
      </c>
      <c r="P197" s="71" t="s">
        <v>852</v>
      </c>
      <c r="Q197" s="71">
        <v>99698686.167400002</v>
      </c>
      <c r="R197" s="71">
        <v>-5788847.5199999996</v>
      </c>
      <c r="S197" s="71">
        <v>3176316.3676</v>
      </c>
      <c r="T197" s="71">
        <v>320354.19549999997</v>
      </c>
      <c r="U197" s="71">
        <v>167034.70610000001</v>
      </c>
      <c r="V197" s="71">
        <v>25541976.331700001</v>
      </c>
      <c r="W197" s="72">
        <f t="shared" si="15"/>
        <v>123115520.2483</v>
      </c>
    </row>
    <row r="198" spans="1:23" ht="24.95" customHeight="1" x14ac:dyDescent="0.2">
      <c r="A198" s="141"/>
      <c r="B198" s="138"/>
      <c r="C198" s="70">
        <v>15</v>
      </c>
      <c r="D198" s="71" t="s">
        <v>242</v>
      </c>
      <c r="E198" s="71">
        <v>153617118.77509999</v>
      </c>
      <c r="F198" s="71">
        <v>-2278449.64</v>
      </c>
      <c r="G198" s="71">
        <v>4894112.3245000001</v>
      </c>
      <c r="H198" s="71">
        <v>493606.1888</v>
      </c>
      <c r="I198" s="71">
        <v>257369.39249999999</v>
      </c>
      <c r="J198" s="71">
        <v>31746201.8145</v>
      </c>
      <c r="K198" s="72">
        <f t="shared" si="14"/>
        <v>188729958.85540003</v>
      </c>
      <c r="L198" s="107"/>
      <c r="M198" s="146"/>
      <c r="N198" s="138"/>
      <c r="O198" s="110">
        <v>14</v>
      </c>
      <c r="P198" s="71" t="s">
        <v>617</v>
      </c>
      <c r="Q198" s="71">
        <v>114616300.9102</v>
      </c>
      <c r="R198" s="71">
        <v>-5788847.5199999996</v>
      </c>
      <c r="S198" s="71">
        <v>3651579.0384999998</v>
      </c>
      <c r="T198" s="71">
        <v>368287.8309</v>
      </c>
      <c r="U198" s="71">
        <v>192027.60709999999</v>
      </c>
      <c r="V198" s="71">
        <v>26466996.053100001</v>
      </c>
      <c r="W198" s="72">
        <f t="shared" si="15"/>
        <v>139506343.91979998</v>
      </c>
    </row>
    <row r="199" spans="1:23" ht="24.95" customHeight="1" x14ac:dyDescent="0.2">
      <c r="A199" s="141"/>
      <c r="B199" s="138"/>
      <c r="C199" s="70">
        <v>16</v>
      </c>
      <c r="D199" s="71" t="s">
        <v>243</v>
      </c>
      <c r="E199" s="71">
        <v>144373738.7428</v>
      </c>
      <c r="F199" s="71">
        <v>-2139279.5699999998</v>
      </c>
      <c r="G199" s="71">
        <v>4599626.0036000004</v>
      </c>
      <c r="H199" s="71">
        <v>463905.1397</v>
      </c>
      <c r="I199" s="71">
        <v>241883.07740000001</v>
      </c>
      <c r="J199" s="71">
        <v>30443131.1063</v>
      </c>
      <c r="K199" s="72">
        <f t="shared" si="14"/>
        <v>177983004.4998</v>
      </c>
      <c r="L199" s="107"/>
      <c r="M199" s="146"/>
      <c r="N199" s="138"/>
      <c r="O199" s="110">
        <v>15</v>
      </c>
      <c r="P199" s="71" t="s">
        <v>618</v>
      </c>
      <c r="Q199" s="71">
        <v>120051192.5267</v>
      </c>
      <c r="R199" s="71">
        <v>-5788847.5199999996</v>
      </c>
      <c r="S199" s="71">
        <v>3824730.1186000002</v>
      </c>
      <c r="T199" s="71">
        <v>385751.3542</v>
      </c>
      <c r="U199" s="71">
        <v>201133.19880000001</v>
      </c>
      <c r="V199" s="71">
        <v>30793586.616</v>
      </c>
      <c r="W199" s="72">
        <f t="shared" si="15"/>
        <v>149467546.29430002</v>
      </c>
    </row>
    <row r="200" spans="1:23" ht="24.95" customHeight="1" x14ac:dyDescent="0.2">
      <c r="A200" s="141"/>
      <c r="B200" s="138"/>
      <c r="C200" s="70">
        <v>17</v>
      </c>
      <c r="D200" s="71" t="s">
        <v>244</v>
      </c>
      <c r="E200" s="71">
        <v>144942892.7396</v>
      </c>
      <c r="F200" s="71">
        <v>-2147660.84</v>
      </c>
      <c r="G200" s="71">
        <v>4617758.7717000004</v>
      </c>
      <c r="H200" s="71">
        <v>465733.95890000003</v>
      </c>
      <c r="I200" s="71">
        <v>242836.63529999999</v>
      </c>
      <c r="J200" s="71">
        <v>32000307.8972</v>
      </c>
      <c r="K200" s="72">
        <f t="shared" si="14"/>
        <v>180121869.1627</v>
      </c>
      <c r="L200" s="107"/>
      <c r="M200" s="146"/>
      <c r="N200" s="138"/>
      <c r="O200" s="110">
        <v>16</v>
      </c>
      <c r="P200" s="71" t="s">
        <v>619</v>
      </c>
      <c r="Q200" s="71">
        <v>145562432.04409999</v>
      </c>
      <c r="R200" s="71">
        <v>-5788847.5199999996</v>
      </c>
      <c r="S200" s="71">
        <v>4637496.7732999995</v>
      </c>
      <c r="T200" s="71">
        <v>467724.67729999998</v>
      </c>
      <c r="U200" s="71">
        <v>243874.6085</v>
      </c>
      <c r="V200" s="71">
        <v>35768192.091700003</v>
      </c>
      <c r="W200" s="72">
        <f t="shared" si="15"/>
        <v>180890872.6749</v>
      </c>
    </row>
    <row r="201" spans="1:23" ht="24.95" customHeight="1" x14ac:dyDescent="0.2">
      <c r="A201" s="141"/>
      <c r="B201" s="139"/>
      <c r="C201" s="70">
        <v>18</v>
      </c>
      <c r="D201" s="71" t="s">
        <v>245</v>
      </c>
      <c r="E201" s="71">
        <v>159841360.0837</v>
      </c>
      <c r="F201" s="71">
        <v>-2372129.21</v>
      </c>
      <c r="G201" s="71">
        <v>5092411.4225000003</v>
      </c>
      <c r="H201" s="71">
        <v>513606.06939999998</v>
      </c>
      <c r="I201" s="71">
        <v>267797.45679999999</v>
      </c>
      <c r="J201" s="71">
        <v>32913275.657600001</v>
      </c>
      <c r="K201" s="72">
        <f t="shared" ref="K201:K264" si="21">SUM(E201:J201)</f>
        <v>196256321.48000002</v>
      </c>
      <c r="L201" s="107"/>
      <c r="M201" s="146"/>
      <c r="N201" s="138"/>
      <c r="O201" s="110">
        <v>17</v>
      </c>
      <c r="P201" s="71" t="s">
        <v>853</v>
      </c>
      <c r="Q201" s="71">
        <v>122196754.6954</v>
      </c>
      <c r="R201" s="71">
        <v>-5788847.5199999996</v>
      </c>
      <c r="S201" s="71">
        <v>3893085.9264000002</v>
      </c>
      <c r="T201" s="71">
        <v>392645.5258</v>
      </c>
      <c r="U201" s="71">
        <v>204727.8634</v>
      </c>
      <c r="V201" s="71">
        <v>28194359.2194</v>
      </c>
      <c r="W201" s="72">
        <f t="shared" ref="W201:W264" si="22">SUM(Q201:V201)</f>
        <v>149092725.71040002</v>
      </c>
    </row>
    <row r="202" spans="1:23" ht="24.95" customHeight="1" x14ac:dyDescent="0.2">
      <c r="A202" s="70"/>
      <c r="B202" s="142" t="s">
        <v>820</v>
      </c>
      <c r="C202" s="143"/>
      <c r="D202" s="144"/>
      <c r="E202" s="111">
        <f>SUM(E184:E201)</f>
        <v>2560451254.4012003</v>
      </c>
      <c r="F202" s="111">
        <f t="shared" ref="F202:K202" si="23">SUM(F184:F201)</f>
        <v>-38551266.100000001</v>
      </c>
      <c r="G202" s="111">
        <f t="shared" si="23"/>
        <v>81573825.497399986</v>
      </c>
      <c r="H202" s="111">
        <f t="shared" si="23"/>
        <v>8227303.0202000001</v>
      </c>
      <c r="I202" s="111">
        <f t="shared" si="23"/>
        <v>4289767.8919000002</v>
      </c>
      <c r="J202" s="111">
        <f t="shared" si="23"/>
        <v>534956943.61619997</v>
      </c>
      <c r="K202" s="111">
        <f t="shared" si="23"/>
        <v>3150947828.3269005</v>
      </c>
      <c r="L202" s="107"/>
      <c r="M202" s="146"/>
      <c r="N202" s="138"/>
      <c r="O202" s="110">
        <v>18</v>
      </c>
      <c r="P202" s="71" t="s">
        <v>620</v>
      </c>
      <c r="Q202" s="71">
        <v>113569171.697</v>
      </c>
      <c r="R202" s="71">
        <v>-5788847.5199999996</v>
      </c>
      <c r="S202" s="71">
        <v>3618218.3816</v>
      </c>
      <c r="T202" s="71">
        <v>364923.1704</v>
      </c>
      <c r="U202" s="71">
        <v>190273.2518</v>
      </c>
      <c r="V202" s="71">
        <v>29315445.316599999</v>
      </c>
      <c r="W202" s="72">
        <f t="shared" si="22"/>
        <v>141269184.2974</v>
      </c>
    </row>
    <row r="203" spans="1:23" ht="24.95" customHeight="1" x14ac:dyDescent="0.2">
      <c r="A203" s="141">
        <v>10</v>
      </c>
      <c r="B203" s="137" t="s">
        <v>33</v>
      </c>
      <c r="C203" s="70">
        <v>1</v>
      </c>
      <c r="D203" s="71" t="s">
        <v>246</v>
      </c>
      <c r="E203" s="71">
        <v>111930700.4964</v>
      </c>
      <c r="F203" s="71">
        <v>0</v>
      </c>
      <c r="G203" s="71">
        <v>3566018.0658999998</v>
      </c>
      <c r="H203" s="71">
        <v>359658.39559999999</v>
      </c>
      <c r="I203" s="71">
        <v>187528.1649</v>
      </c>
      <c r="J203" s="71">
        <v>26520188.355300002</v>
      </c>
      <c r="K203" s="72">
        <f t="shared" si="21"/>
        <v>142564093.4781</v>
      </c>
      <c r="L203" s="107"/>
      <c r="M203" s="146"/>
      <c r="N203" s="138"/>
      <c r="O203" s="110">
        <v>19</v>
      </c>
      <c r="P203" s="71" t="s">
        <v>854</v>
      </c>
      <c r="Q203" s="71">
        <v>107872791.75579999</v>
      </c>
      <c r="R203" s="71">
        <v>-5788847.5199999996</v>
      </c>
      <c r="S203" s="71">
        <v>3436736.5032000002</v>
      </c>
      <c r="T203" s="71">
        <v>346619.4265</v>
      </c>
      <c r="U203" s="71">
        <v>180729.5638</v>
      </c>
      <c r="V203" s="71">
        <v>25878226.043200001</v>
      </c>
      <c r="W203" s="72">
        <f t="shared" si="22"/>
        <v>131926255.77249999</v>
      </c>
    </row>
    <row r="204" spans="1:23" ht="24.95" customHeight="1" x14ac:dyDescent="0.2">
      <c r="A204" s="141"/>
      <c r="B204" s="138"/>
      <c r="C204" s="70">
        <v>2</v>
      </c>
      <c r="D204" s="71" t="s">
        <v>247</v>
      </c>
      <c r="E204" s="71">
        <v>122000022.4579</v>
      </c>
      <c r="F204" s="71">
        <v>0</v>
      </c>
      <c r="G204" s="71">
        <v>3886818.2026999998</v>
      </c>
      <c r="H204" s="71">
        <v>392013.38099999999</v>
      </c>
      <c r="I204" s="71">
        <v>204398.2592</v>
      </c>
      <c r="J204" s="71">
        <v>28796930.648400001</v>
      </c>
      <c r="K204" s="72">
        <f t="shared" si="21"/>
        <v>155280182.9492</v>
      </c>
      <c r="L204" s="107"/>
      <c r="M204" s="147"/>
      <c r="N204" s="139"/>
      <c r="O204" s="110">
        <v>20</v>
      </c>
      <c r="P204" s="71" t="s">
        <v>855</v>
      </c>
      <c r="Q204" s="71">
        <v>146311155.5354</v>
      </c>
      <c r="R204" s="71">
        <v>-5788847.5199999996</v>
      </c>
      <c r="S204" s="71">
        <v>4661350.4746000003</v>
      </c>
      <c r="T204" s="71">
        <v>470130.49349999998</v>
      </c>
      <c r="U204" s="71">
        <v>245129.01629999999</v>
      </c>
      <c r="V204" s="71">
        <v>37326130.059</v>
      </c>
      <c r="W204" s="72">
        <f t="shared" si="22"/>
        <v>183225048.05879998</v>
      </c>
    </row>
    <row r="205" spans="1:23" ht="24.95" customHeight="1" x14ac:dyDescent="0.2">
      <c r="A205" s="141"/>
      <c r="B205" s="138"/>
      <c r="C205" s="70">
        <v>3</v>
      </c>
      <c r="D205" s="71" t="s">
        <v>248</v>
      </c>
      <c r="E205" s="71">
        <v>104289914.58400001</v>
      </c>
      <c r="F205" s="71">
        <v>0</v>
      </c>
      <c r="G205" s="71">
        <v>3322589.0471000001</v>
      </c>
      <c r="H205" s="71">
        <v>335106.84019999998</v>
      </c>
      <c r="I205" s="71">
        <v>174726.8284</v>
      </c>
      <c r="J205" s="71">
        <v>25374173.7282</v>
      </c>
      <c r="K205" s="72">
        <f t="shared" si="21"/>
        <v>133496511.02790001</v>
      </c>
      <c r="L205" s="107"/>
      <c r="M205" s="108"/>
      <c r="N205" s="142" t="s">
        <v>838</v>
      </c>
      <c r="O205" s="143"/>
      <c r="P205" s="144"/>
      <c r="Q205" s="111">
        <f>SUM(Q185:Q204)</f>
        <v>2661754133.8845992</v>
      </c>
      <c r="R205" s="111">
        <f t="shared" ref="R205:W205" si="24">SUM(R185:R204)</f>
        <v>-115776950.39999995</v>
      </c>
      <c r="S205" s="111">
        <f t="shared" si="24"/>
        <v>84801250.115699992</v>
      </c>
      <c r="T205" s="111">
        <f t="shared" si="24"/>
        <v>8552811.8478000015</v>
      </c>
      <c r="U205" s="111">
        <f t="shared" si="24"/>
        <v>4459490.2556000007</v>
      </c>
      <c r="V205" s="111">
        <f t="shared" si="24"/>
        <v>661515553.2822001</v>
      </c>
      <c r="W205" s="111">
        <f t="shared" si="24"/>
        <v>3305306288.9858999</v>
      </c>
    </row>
    <row r="206" spans="1:23" ht="24.95" customHeight="1" x14ac:dyDescent="0.2">
      <c r="A206" s="141"/>
      <c r="B206" s="138"/>
      <c r="C206" s="70">
        <v>4</v>
      </c>
      <c r="D206" s="71" t="s">
        <v>249</v>
      </c>
      <c r="E206" s="71">
        <v>149883464.91859999</v>
      </c>
      <c r="F206" s="71">
        <v>0</v>
      </c>
      <c r="G206" s="71">
        <v>4775161.2499000002</v>
      </c>
      <c r="H206" s="71">
        <v>481609.12319999997</v>
      </c>
      <c r="I206" s="71">
        <v>251114.0465</v>
      </c>
      <c r="J206" s="71">
        <v>33177628.173</v>
      </c>
      <c r="K206" s="72">
        <f t="shared" si="21"/>
        <v>188568977.51120001</v>
      </c>
      <c r="L206" s="107"/>
      <c r="M206" s="145">
        <v>28</v>
      </c>
      <c r="N206" s="137" t="s">
        <v>51</v>
      </c>
      <c r="O206" s="110">
        <v>1</v>
      </c>
      <c r="P206" s="71" t="s">
        <v>621</v>
      </c>
      <c r="Q206" s="71">
        <v>141032191.46790001</v>
      </c>
      <c r="R206" s="71">
        <v>-2620951.4900000002</v>
      </c>
      <c r="S206" s="71">
        <v>4493167.1151999999</v>
      </c>
      <c r="T206" s="71">
        <v>453168.00030000001</v>
      </c>
      <c r="U206" s="71">
        <v>236284.6649</v>
      </c>
      <c r="V206" s="71">
        <v>31503772.033</v>
      </c>
      <c r="W206" s="72">
        <f t="shared" si="22"/>
        <v>175097631.7913</v>
      </c>
    </row>
    <row r="207" spans="1:23" ht="24.95" customHeight="1" x14ac:dyDescent="0.2">
      <c r="A207" s="141"/>
      <c r="B207" s="138"/>
      <c r="C207" s="70">
        <v>5</v>
      </c>
      <c r="D207" s="71" t="s">
        <v>250</v>
      </c>
      <c r="E207" s="71">
        <v>136370662.9294</v>
      </c>
      <c r="F207" s="71">
        <v>0</v>
      </c>
      <c r="G207" s="71">
        <v>4344654.7329000002</v>
      </c>
      <c r="H207" s="71">
        <v>438189.4656</v>
      </c>
      <c r="I207" s="71">
        <v>228474.76209999999</v>
      </c>
      <c r="J207" s="71">
        <v>32614738.1635</v>
      </c>
      <c r="K207" s="72">
        <f t="shared" si="21"/>
        <v>173996720.05350003</v>
      </c>
      <c r="L207" s="107"/>
      <c r="M207" s="146"/>
      <c r="N207" s="138"/>
      <c r="O207" s="110">
        <v>2</v>
      </c>
      <c r="P207" s="71" t="s">
        <v>622</v>
      </c>
      <c r="Q207" s="71">
        <v>149189440.30809999</v>
      </c>
      <c r="R207" s="71">
        <v>-2620951.4900000002</v>
      </c>
      <c r="S207" s="71">
        <v>4753050.2089</v>
      </c>
      <c r="T207" s="71">
        <v>479379.06679999997</v>
      </c>
      <c r="U207" s="71">
        <v>249951.28090000001</v>
      </c>
      <c r="V207" s="71">
        <v>33938458.446400002</v>
      </c>
      <c r="W207" s="72">
        <f t="shared" si="22"/>
        <v>185989327.8211</v>
      </c>
    </row>
    <row r="208" spans="1:23" ht="24.95" customHeight="1" x14ac:dyDescent="0.2">
      <c r="A208" s="141"/>
      <c r="B208" s="138"/>
      <c r="C208" s="70">
        <v>6</v>
      </c>
      <c r="D208" s="71" t="s">
        <v>251</v>
      </c>
      <c r="E208" s="71">
        <v>139690023.868</v>
      </c>
      <c r="F208" s="71">
        <v>0</v>
      </c>
      <c r="G208" s="71">
        <v>4450406.7832000004</v>
      </c>
      <c r="H208" s="71">
        <v>448855.31540000002</v>
      </c>
      <c r="I208" s="71">
        <v>234036.0037</v>
      </c>
      <c r="J208" s="71">
        <v>32792346.009599999</v>
      </c>
      <c r="K208" s="72">
        <f t="shared" si="21"/>
        <v>177615667.9799</v>
      </c>
      <c r="L208" s="107"/>
      <c r="M208" s="146"/>
      <c r="N208" s="138"/>
      <c r="O208" s="110">
        <v>3</v>
      </c>
      <c r="P208" s="71" t="s">
        <v>623</v>
      </c>
      <c r="Q208" s="71">
        <v>151887130.206</v>
      </c>
      <c r="R208" s="71">
        <v>-2620951.4900000002</v>
      </c>
      <c r="S208" s="71">
        <v>4838996.3422999997</v>
      </c>
      <c r="T208" s="71">
        <v>488047.34830000001</v>
      </c>
      <c r="U208" s="71">
        <v>254470.97779999999</v>
      </c>
      <c r="V208" s="71">
        <v>34933950.423900001</v>
      </c>
      <c r="W208" s="72">
        <f t="shared" si="22"/>
        <v>189781643.80830002</v>
      </c>
    </row>
    <row r="209" spans="1:23" ht="24.95" customHeight="1" x14ac:dyDescent="0.2">
      <c r="A209" s="141"/>
      <c r="B209" s="138"/>
      <c r="C209" s="70">
        <v>7</v>
      </c>
      <c r="D209" s="71" t="s">
        <v>252</v>
      </c>
      <c r="E209" s="71">
        <v>148097201.40040001</v>
      </c>
      <c r="F209" s="71">
        <v>0</v>
      </c>
      <c r="G209" s="71">
        <v>4718252.3951000003</v>
      </c>
      <c r="H209" s="71">
        <v>475869.45870000002</v>
      </c>
      <c r="I209" s="71">
        <v>248121.34909999999</v>
      </c>
      <c r="J209" s="71">
        <v>31527841.5766</v>
      </c>
      <c r="K209" s="72">
        <f t="shared" si="21"/>
        <v>185067286.17989999</v>
      </c>
      <c r="L209" s="107"/>
      <c r="M209" s="146"/>
      <c r="N209" s="138"/>
      <c r="O209" s="110">
        <v>4</v>
      </c>
      <c r="P209" s="71" t="s">
        <v>856</v>
      </c>
      <c r="Q209" s="71">
        <v>112657290.4963</v>
      </c>
      <c r="R209" s="71">
        <v>-2620951.4900000002</v>
      </c>
      <c r="S209" s="71">
        <v>3589166.6127999998</v>
      </c>
      <c r="T209" s="71">
        <v>361993.0919</v>
      </c>
      <c r="U209" s="71">
        <v>188745.49040000001</v>
      </c>
      <c r="V209" s="71">
        <v>25605732.620200001</v>
      </c>
      <c r="W209" s="72">
        <f t="shared" si="22"/>
        <v>139781976.82160002</v>
      </c>
    </row>
    <row r="210" spans="1:23" ht="24.95" customHeight="1" x14ac:dyDescent="0.2">
      <c r="A210" s="141"/>
      <c r="B210" s="138"/>
      <c r="C210" s="70">
        <v>8</v>
      </c>
      <c r="D210" s="71" t="s">
        <v>253</v>
      </c>
      <c r="E210" s="71">
        <v>139287584.5503</v>
      </c>
      <c r="F210" s="71">
        <v>0</v>
      </c>
      <c r="G210" s="71">
        <v>4437585.4046999998</v>
      </c>
      <c r="H210" s="71">
        <v>447562.18770000001</v>
      </c>
      <c r="I210" s="71">
        <v>233361.75880000001</v>
      </c>
      <c r="J210" s="71">
        <v>30191786.554200001</v>
      </c>
      <c r="K210" s="72">
        <f t="shared" si="21"/>
        <v>174597880.45570001</v>
      </c>
      <c r="L210" s="107"/>
      <c r="M210" s="146"/>
      <c r="N210" s="138"/>
      <c r="O210" s="110">
        <v>5</v>
      </c>
      <c r="P210" s="71" t="s">
        <v>624</v>
      </c>
      <c r="Q210" s="71">
        <v>118051206.41509999</v>
      </c>
      <c r="R210" s="71">
        <v>-2620951.4900000002</v>
      </c>
      <c r="S210" s="71">
        <v>3761012.2415999998</v>
      </c>
      <c r="T210" s="71">
        <v>379324.95120000001</v>
      </c>
      <c r="U210" s="71">
        <v>197782.43150000001</v>
      </c>
      <c r="V210" s="71">
        <v>28724082.3785</v>
      </c>
      <c r="W210" s="72">
        <f t="shared" si="22"/>
        <v>148492456.92790002</v>
      </c>
    </row>
    <row r="211" spans="1:23" ht="24.95" customHeight="1" x14ac:dyDescent="0.2">
      <c r="A211" s="141"/>
      <c r="B211" s="138"/>
      <c r="C211" s="70">
        <v>9</v>
      </c>
      <c r="D211" s="71" t="s">
        <v>254</v>
      </c>
      <c r="E211" s="71">
        <v>131059352.4513</v>
      </c>
      <c r="F211" s="71">
        <v>0</v>
      </c>
      <c r="G211" s="71">
        <v>4175440.844</v>
      </c>
      <c r="H211" s="71">
        <v>421123.03619999997</v>
      </c>
      <c r="I211" s="71">
        <v>219576.21770000001</v>
      </c>
      <c r="J211" s="71">
        <v>29022175.456099998</v>
      </c>
      <c r="K211" s="72">
        <f t="shared" si="21"/>
        <v>164897668.00529999</v>
      </c>
      <c r="L211" s="107"/>
      <c r="M211" s="146"/>
      <c r="N211" s="138"/>
      <c r="O211" s="110">
        <v>6</v>
      </c>
      <c r="P211" s="71" t="s">
        <v>625</v>
      </c>
      <c r="Q211" s="71">
        <v>181416943.03040001</v>
      </c>
      <c r="R211" s="71">
        <v>-2620951.4900000002</v>
      </c>
      <c r="S211" s="71">
        <v>5779791.3658999996</v>
      </c>
      <c r="T211" s="71">
        <v>582933.24690000003</v>
      </c>
      <c r="U211" s="71">
        <v>303945.08620000002</v>
      </c>
      <c r="V211" s="71">
        <v>42781997.124399997</v>
      </c>
      <c r="W211" s="72">
        <f t="shared" si="22"/>
        <v>228244658.36379999</v>
      </c>
    </row>
    <row r="212" spans="1:23" ht="24.95" customHeight="1" x14ac:dyDescent="0.2">
      <c r="A212" s="141"/>
      <c r="B212" s="138"/>
      <c r="C212" s="70">
        <v>10</v>
      </c>
      <c r="D212" s="71" t="s">
        <v>255</v>
      </c>
      <c r="E212" s="71">
        <v>146553607.9064</v>
      </c>
      <c r="F212" s="71">
        <v>0</v>
      </c>
      <c r="G212" s="71">
        <v>4669074.8033999996</v>
      </c>
      <c r="H212" s="71">
        <v>470909.54719999997</v>
      </c>
      <c r="I212" s="71">
        <v>245535.21979999999</v>
      </c>
      <c r="J212" s="71">
        <v>34322310.7412</v>
      </c>
      <c r="K212" s="72">
        <f t="shared" si="21"/>
        <v>186261438.21799999</v>
      </c>
      <c r="L212" s="107"/>
      <c r="M212" s="146"/>
      <c r="N212" s="138"/>
      <c r="O212" s="110">
        <v>7</v>
      </c>
      <c r="P212" s="71" t="s">
        <v>626</v>
      </c>
      <c r="Q212" s="71">
        <v>127768609.5583</v>
      </c>
      <c r="R212" s="71">
        <v>-2620951.4900000002</v>
      </c>
      <c r="S212" s="71">
        <v>4070600.5405000001</v>
      </c>
      <c r="T212" s="71">
        <v>410549.14270000003</v>
      </c>
      <c r="U212" s="71">
        <v>214062.9227</v>
      </c>
      <c r="V212" s="71">
        <v>28561507.767900001</v>
      </c>
      <c r="W212" s="72">
        <f t="shared" si="22"/>
        <v>158404378.44210002</v>
      </c>
    </row>
    <row r="213" spans="1:23" ht="24.95" customHeight="1" x14ac:dyDescent="0.2">
      <c r="A213" s="141"/>
      <c r="B213" s="138"/>
      <c r="C213" s="70">
        <v>11</v>
      </c>
      <c r="D213" s="71" t="s">
        <v>256</v>
      </c>
      <c r="E213" s="71">
        <v>123150200.0781</v>
      </c>
      <c r="F213" s="71">
        <v>0</v>
      </c>
      <c r="G213" s="71">
        <v>3923461.8952000001</v>
      </c>
      <c r="H213" s="71">
        <v>395709.15919999999</v>
      </c>
      <c r="I213" s="71">
        <v>206325.26130000001</v>
      </c>
      <c r="J213" s="71">
        <v>26422504.039900001</v>
      </c>
      <c r="K213" s="72">
        <f t="shared" si="21"/>
        <v>154098200.4337</v>
      </c>
      <c r="L213" s="107"/>
      <c r="M213" s="146"/>
      <c r="N213" s="138"/>
      <c r="O213" s="110">
        <v>8</v>
      </c>
      <c r="P213" s="71" t="s">
        <v>627</v>
      </c>
      <c r="Q213" s="71">
        <v>128727459.2959</v>
      </c>
      <c r="R213" s="71">
        <v>-2620951.4900000002</v>
      </c>
      <c r="S213" s="71">
        <v>4101148.6875</v>
      </c>
      <c r="T213" s="71">
        <v>413630.14150000003</v>
      </c>
      <c r="U213" s="71">
        <v>215669.375</v>
      </c>
      <c r="V213" s="71">
        <v>31562002.034000002</v>
      </c>
      <c r="W213" s="72">
        <f t="shared" si="22"/>
        <v>162398958.04390001</v>
      </c>
    </row>
    <row r="214" spans="1:23" ht="24.95" customHeight="1" x14ac:dyDescent="0.2">
      <c r="A214" s="141"/>
      <c r="B214" s="138"/>
      <c r="C214" s="70">
        <v>12</v>
      </c>
      <c r="D214" s="71" t="s">
        <v>257</v>
      </c>
      <c r="E214" s="71">
        <v>127010806.7332</v>
      </c>
      <c r="F214" s="71">
        <v>0</v>
      </c>
      <c r="G214" s="71">
        <v>4046457.5792999999</v>
      </c>
      <c r="H214" s="71">
        <v>408114.15250000003</v>
      </c>
      <c r="I214" s="71">
        <v>212793.3034</v>
      </c>
      <c r="J214" s="71">
        <v>29350115.657699998</v>
      </c>
      <c r="K214" s="72">
        <f t="shared" si="21"/>
        <v>161028287.42609999</v>
      </c>
      <c r="L214" s="107"/>
      <c r="M214" s="146"/>
      <c r="N214" s="138"/>
      <c r="O214" s="110">
        <v>9</v>
      </c>
      <c r="P214" s="71" t="s">
        <v>857</v>
      </c>
      <c r="Q214" s="71">
        <v>154761838.9729</v>
      </c>
      <c r="R214" s="71">
        <v>-2620951.4900000002</v>
      </c>
      <c r="S214" s="71">
        <v>4930582.1480999999</v>
      </c>
      <c r="T214" s="71">
        <v>497284.43099999998</v>
      </c>
      <c r="U214" s="71">
        <v>259287.2512</v>
      </c>
      <c r="V214" s="71">
        <v>35192686.9969</v>
      </c>
      <c r="W214" s="72">
        <f t="shared" si="22"/>
        <v>193020728.31009996</v>
      </c>
    </row>
    <row r="215" spans="1:23" ht="24.95" customHeight="1" x14ac:dyDescent="0.2">
      <c r="A215" s="141"/>
      <c r="B215" s="138"/>
      <c r="C215" s="70">
        <v>13</v>
      </c>
      <c r="D215" s="71" t="s">
        <v>258</v>
      </c>
      <c r="E215" s="71">
        <v>116339157.94769999</v>
      </c>
      <c r="F215" s="71">
        <v>0</v>
      </c>
      <c r="G215" s="71">
        <v>3706467.8160000001</v>
      </c>
      <c r="H215" s="71">
        <v>373823.7562</v>
      </c>
      <c r="I215" s="71">
        <v>194914.0736</v>
      </c>
      <c r="J215" s="71">
        <v>28126143.872400001</v>
      </c>
      <c r="K215" s="72">
        <f t="shared" si="21"/>
        <v>148740507.4659</v>
      </c>
      <c r="L215" s="107"/>
      <c r="M215" s="146"/>
      <c r="N215" s="138"/>
      <c r="O215" s="110">
        <v>10</v>
      </c>
      <c r="P215" s="71" t="s">
        <v>858</v>
      </c>
      <c r="Q215" s="71">
        <v>167935587.0487</v>
      </c>
      <c r="R215" s="71">
        <v>-2620951.4900000002</v>
      </c>
      <c r="S215" s="71">
        <v>5350286.6923000002</v>
      </c>
      <c r="T215" s="71">
        <v>539614.6324</v>
      </c>
      <c r="U215" s="71">
        <v>281358.48629999999</v>
      </c>
      <c r="V215" s="71">
        <v>38811446.861599997</v>
      </c>
      <c r="W215" s="72">
        <f t="shared" si="22"/>
        <v>210297342.2313</v>
      </c>
    </row>
    <row r="216" spans="1:23" ht="24.95" customHeight="1" x14ac:dyDescent="0.2">
      <c r="A216" s="141"/>
      <c r="B216" s="138"/>
      <c r="C216" s="70">
        <v>14</v>
      </c>
      <c r="D216" s="71" t="s">
        <v>259</v>
      </c>
      <c r="E216" s="71">
        <v>113938505.2517</v>
      </c>
      <c r="F216" s="71">
        <v>0</v>
      </c>
      <c r="G216" s="71">
        <v>3629985.0383000001</v>
      </c>
      <c r="H216" s="71">
        <v>366109.92170000001</v>
      </c>
      <c r="I216" s="71">
        <v>190892.03150000001</v>
      </c>
      <c r="J216" s="71">
        <v>27192878.0724</v>
      </c>
      <c r="K216" s="72">
        <f t="shared" si="21"/>
        <v>145318370.31559998</v>
      </c>
      <c r="L216" s="107"/>
      <c r="M216" s="146"/>
      <c r="N216" s="138"/>
      <c r="O216" s="110">
        <v>11</v>
      </c>
      <c r="P216" s="71" t="s">
        <v>859</v>
      </c>
      <c r="Q216" s="71">
        <v>128495793.0029</v>
      </c>
      <c r="R216" s="71">
        <v>-2620951.4900000002</v>
      </c>
      <c r="S216" s="71">
        <v>4093767.9939999999</v>
      </c>
      <c r="T216" s="71">
        <v>412885.74579999998</v>
      </c>
      <c r="U216" s="71">
        <v>215281.24239999999</v>
      </c>
      <c r="V216" s="71">
        <v>30207805.638700001</v>
      </c>
      <c r="W216" s="72">
        <f t="shared" si="22"/>
        <v>160804582.13380003</v>
      </c>
    </row>
    <row r="217" spans="1:23" ht="24.95" customHeight="1" x14ac:dyDescent="0.2">
      <c r="A217" s="141"/>
      <c r="B217" s="138"/>
      <c r="C217" s="70">
        <v>15</v>
      </c>
      <c r="D217" s="71" t="s">
        <v>260</v>
      </c>
      <c r="E217" s="71">
        <v>123636419.97490001</v>
      </c>
      <c r="F217" s="71">
        <v>0</v>
      </c>
      <c r="G217" s="71">
        <v>3938952.4525000001</v>
      </c>
      <c r="H217" s="71">
        <v>397271.4926</v>
      </c>
      <c r="I217" s="71">
        <v>207139.87179999999</v>
      </c>
      <c r="J217" s="71">
        <v>29367749.579599999</v>
      </c>
      <c r="K217" s="72">
        <f t="shared" si="21"/>
        <v>157547533.3714</v>
      </c>
      <c r="L217" s="107"/>
      <c r="M217" s="146"/>
      <c r="N217" s="138"/>
      <c r="O217" s="110">
        <v>12</v>
      </c>
      <c r="P217" s="71" t="s">
        <v>860</v>
      </c>
      <c r="Q217" s="71">
        <v>133001568.44329999</v>
      </c>
      <c r="R217" s="71">
        <v>-2620951.4900000002</v>
      </c>
      <c r="S217" s="71">
        <v>4237318.2134999996</v>
      </c>
      <c r="T217" s="71">
        <v>427363.81089999998</v>
      </c>
      <c r="U217" s="71">
        <v>222830.1972</v>
      </c>
      <c r="V217" s="71">
        <v>31342719.775400002</v>
      </c>
      <c r="W217" s="72">
        <f t="shared" si="22"/>
        <v>166610848.95030001</v>
      </c>
    </row>
    <row r="218" spans="1:23" ht="24.95" customHeight="1" x14ac:dyDescent="0.2">
      <c r="A218" s="141"/>
      <c r="B218" s="138"/>
      <c r="C218" s="70">
        <v>16</v>
      </c>
      <c r="D218" s="71" t="s">
        <v>261</v>
      </c>
      <c r="E218" s="71">
        <v>102104221.59299999</v>
      </c>
      <c r="F218" s="71">
        <v>0</v>
      </c>
      <c r="G218" s="71">
        <v>3252954.7048999998</v>
      </c>
      <c r="H218" s="71">
        <v>328083.7193</v>
      </c>
      <c r="I218" s="71">
        <v>171064.92869999999</v>
      </c>
      <c r="J218" s="71">
        <v>24172973.806000002</v>
      </c>
      <c r="K218" s="72">
        <f t="shared" si="21"/>
        <v>130029298.75189999</v>
      </c>
      <c r="L218" s="107"/>
      <c r="M218" s="146"/>
      <c r="N218" s="138"/>
      <c r="O218" s="110">
        <v>13</v>
      </c>
      <c r="P218" s="71" t="s">
        <v>861</v>
      </c>
      <c r="Q218" s="71">
        <v>123600537.6337</v>
      </c>
      <c r="R218" s="71">
        <v>-2620951.4900000002</v>
      </c>
      <c r="S218" s="71">
        <v>3937809.2713000001</v>
      </c>
      <c r="T218" s="71">
        <v>397156.19459999999</v>
      </c>
      <c r="U218" s="71">
        <v>207079.75469999999</v>
      </c>
      <c r="V218" s="71">
        <v>29585417.000799999</v>
      </c>
      <c r="W218" s="72">
        <f t="shared" si="22"/>
        <v>155107048.36510003</v>
      </c>
    </row>
    <row r="219" spans="1:23" ht="24.95" customHeight="1" x14ac:dyDescent="0.2">
      <c r="A219" s="141"/>
      <c r="B219" s="138"/>
      <c r="C219" s="70">
        <v>17</v>
      </c>
      <c r="D219" s="71" t="s">
        <v>262</v>
      </c>
      <c r="E219" s="71">
        <v>128608160.5387</v>
      </c>
      <c r="F219" s="71">
        <v>0</v>
      </c>
      <c r="G219" s="71">
        <v>4097347.9293</v>
      </c>
      <c r="H219" s="71">
        <v>413246.80790000001</v>
      </c>
      <c r="I219" s="71">
        <v>215469.5024</v>
      </c>
      <c r="J219" s="71">
        <v>30781317.740600001</v>
      </c>
      <c r="K219" s="72">
        <f t="shared" si="21"/>
        <v>164115542.51889998</v>
      </c>
      <c r="L219" s="107"/>
      <c r="M219" s="146"/>
      <c r="N219" s="138"/>
      <c r="O219" s="110">
        <v>14</v>
      </c>
      <c r="P219" s="71" t="s">
        <v>628</v>
      </c>
      <c r="Q219" s="71">
        <v>154579338.81479999</v>
      </c>
      <c r="R219" s="71">
        <v>-2620951.4900000002</v>
      </c>
      <c r="S219" s="71">
        <v>4924767.8464000002</v>
      </c>
      <c r="T219" s="71">
        <v>496698.0172</v>
      </c>
      <c r="U219" s="71">
        <v>258981.49129999999</v>
      </c>
      <c r="V219" s="71">
        <v>34988818.562100001</v>
      </c>
      <c r="W219" s="72">
        <f t="shared" si="22"/>
        <v>192627653.24179995</v>
      </c>
    </row>
    <row r="220" spans="1:23" ht="24.95" customHeight="1" x14ac:dyDescent="0.2">
      <c r="A220" s="141"/>
      <c r="B220" s="138"/>
      <c r="C220" s="70">
        <v>18</v>
      </c>
      <c r="D220" s="71" t="s">
        <v>263</v>
      </c>
      <c r="E220" s="71">
        <v>135218161.3515</v>
      </c>
      <c r="F220" s="71">
        <v>0</v>
      </c>
      <c r="G220" s="71">
        <v>4307937.0010000002</v>
      </c>
      <c r="H220" s="71">
        <v>434486.22009999998</v>
      </c>
      <c r="I220" s="71">
        <v>226543.8664</v>
      </c>
      <c r="J220" s="71">
        <v>28971810.945500001</v>
      </c>
      <c r="K220" s="72">
        <f t="shared" si="21"/>
        <v>169158939.38449997</v>
      </c>
      <c r="L220" s="107"/>
      <c r="M220" s="146"/>
      <c r="N220" s="138"/>
      <c r="O220" s="110">
        <v>15</v>
      </c>
      <c r="P220" s="71" t="s">
        <v>629</v>
      </c>
      <c r="Q220" s="71">
        <v>102589435.87530001</v>
      </c>
      <c r="R220" s="71">
        <v>-2620951.4900000002</v>
      </c>
      <c r="S220" s="71">
        <v>3268413.2242999999</v>
      </c>
      <c r="T220" s="71">
        <v>329642.82140000002</v>
      </c>
      <c r="U220" s="71">
        <v>171877.85449999999</v>
      </c>
      <c r="V220" s="71">
        <v>25119340.8473</v>
      </c>
      <c r="W220" s="72">
        <f t="shared" si="22"/>
        <v>128857759.13280001</v>
      </c>
    </row>
    <row r="221" spans="1:23" ht="24.95" customHeight="1" x14ac:dyDescent="0.2">
      <c r="A221" s="141"/>
      <c r="B221" s="138"/>
      <c r="C221" s="70">
        <v>19</v>
      </c>
      <c r="D221" s="71" t="s">
        <v>264</v>
      </c>
      <c r="E221" s="71">
        <v>176590983.01300001</v>
      </c>
      <c r="F221" s="71">
        <v>0</v>
      </c>
      <c r="G221" s="71">
        <v>5626040.3349000001</v>
      </c>
      <c r="H221" s="71">
        <v>567426.35710000002</v>
      </c>
      <c r="I221" s="71">
        <v>295859.69569999998</v>
      </c>
      <c r="J221" s="71">
        <v>40241472.801399998</v>
      </c>
      <c r="K221" s="72">
        <f t="shared" si="21"/>
        <v>223321782.20210001</v>
      </c>
      <c r="L221" s="107"/>
      <c r="M221" s="146"/>
      <c r="N221" s="138"/>
      <c r="O221" s="110">
        <v>16</v>
      </c>
      <c r="P221" s="71" t="s">
        <v>630</v>
      </c>
      <c r="Q221" s="71">
        <v>169552413.86739999</v>
      </c>
      <c r="R221" s="71">
        <v>-2620951.4900000002</v>
      </c>
      <c r="S221" s="71">
        <v>5401797.4362000003</v>
      </c>
      <c r="T221" s="71">
        <v>544809.85889999999</v>
      </c>
      <c r="U221" s="71">
        <v>284067.31030000001</v>
      </c>
      <c r="V221" s="71">
        <v>38371042.834600002</v>
      </c>
      <c r="W221" s="72">
        <f t="shared" si="22"/>
        <v>211533179.81739998</v>
      </c>
    </row>
    <row r="222" spans="1:23" ht="24.95" customHeight="1" x14ac:dyDescent="0.2">
      <c r="A222" s="141"/>
      <c r="B222" s="138"/>
      <c r="C222" s="70">
        <v>20</v>
      </c>
      <c r="D222" s="71" t="s">
        <v>265</v>
      </c>
      <c r="E222" s="71">
        <v>139986400.98300001</v>
      </c>
      <c r="F222" s="71">
        <v>0</v>
      </c>
      <c r="G222" s="71">
        <v>4459849.1091</v>
      </c>
      <c r="H222" s="71">
        <v>449807.64140000002</v>
      </c>
      <c r="I222" s="71">
        <v>234532.55249999999</v>
      </c>
      <c r="J222" s="71">
        <v>33425644.843800001</v>
      </c>
      <c r="K222" s="72">
        <f t="shared" si="21"/>
        <v>178556235.12980005</v>
      </c>
      <c r="L222" s="107"/>
      <c r="M222" s="146"/>
      <c r="N222" s="138"/>
      <c r="O222" s="110">
        <v>17</v>
      </c>
      <c r="P222" s="71" t="s">
        <v>631</v>
      </c>
      <c r="Q222" s="71">
        <v>136613247.2877</v>
      </c>
      <c r="R222" s="71">
        <v>-2620951.4900000002</v>
      </c>
      <c r="S222" s="71">
        <v>4352383.2666999996</v>
      </c>
      <c r="T222" s="71">
        <v>438968.94349999999</v>
      </c>
      <c r="U222" s="71">
        <v>228881.1868</v>
      </c>
      <c r="V222" s="71">
        <v>29568607.686799999</v>
      </c>
      <c r="W222" s="72">
        <f t="shared" si="22"/>
        <v>168581136.88150004</v>
      </c>
    </row>
    <row r="223" spans="1:23" ht="24.95" customHeight="1" x14ac:dyDescent="0.2">
      <c r="A223" s="141"/>
      <c r="B223" s="138"/>
      <c r="C223" s="70">
        <v>21</v>
      </c>
      <c r="D223" s="71" t="s">
        <v>266</v>
      </c>
      <c r="E223" s="71">
        <v>111021647.37270001</v>
      </c>
      <c r="F223" s="71">
        <v>0</v>
      </c>
      <c r="G223" s="71">
        <v>3537056.3972</v>
      </c>
      <c r="H223" s="71">
        <v>356737.4045</v>
      </c>
      <c r="I223" s="71">
        <v>186005.1416</v>
      </c>
      <c r="J223" s="71">
        <v>27514728.862199999</v>
      </c>
      <c r="K223" s="72">
        <f t="shared" si="21"/>
        <v>142616175.17820001</v>
      </c>
      <c r="L223" s="107"/>
      <c r="M223" s="147"/>
      <c r="N223" s="139"/>
      <c r="O223" s="110">
        <v>18</v>
      </c>
      <c r="P223" s="71" t="s">
        <v>632</v>
      </c>
      <c r="Q223" s="71">
        <v>160283533.89669999</v>
      </c>
      <c r="R223" s="71">
        <v>-2620951.4900000002</v>
      </c>
      <c r="S223" s="71">
        <v>5106498.7087000003</v>
      </c>
      <c r="T223" s="71">
        <v>515026.87280000001</v>
      </c>
      <c r="U223" s="71">
        <v>268538.27269999997</v>
      </c>
      <c r="V223" s="71">
        <v>34261577.863600001</v>
      </c>
      <c r="W223" s="72">
        <f t="shared" si="22"/>
        <v>197814224.12449998</v>
      </c>
    </row>
    <row r="224" spans="1:23" ht="24.95" customHeight="1" x14ac:dyDescent="0.2">
      <c r="A224" s="141"/>
      <c r="B224" s="138"/>
      <c r="C224" s="70">
        <v>22</v>
      </c>
      <c r="D224" s="71" t="s">
        <v>267</v>
      </c>
      <c r="E224" s="71">
        <v>130448957.3813</v>
      </c>
      <c r="F224" s="71">
        <v>0</v>
      </c>
      <c r="G224" s="71">
        <v>4155994.1699000001</v>
      </c>
      <c r="H224" s="71">
        <v>419161.70020000002</v>
      </c>
      <c r="I224" s="71">
        <v>218553.56469999999</v>
      </c>
      <c r="J224" s="71">
        <v>32023557.761399999</v>
      </c>
      <c r="K224" s="72">
        <f t="shared" si="21"/>
        <v>167266224.57749999</v>
      </c>
      <c r="L224" s="107"/>
      <c r="M224" s="108"/>
      <c r="N224" s="142" t="s">
        <v>839</v>
      </c>
      <c r="O224" s="143"/>
      <c r="P224" s="144"/>
      <c r="Q224" s="111">
        <f>SUM(Q206:Q223)</f>
        <v>2542143565.6214004</v>
      </c>
      <c r="R224" s="111">
        <f t="shared" ref="R224:W224" si="25">SUM(R206:R223)</f>
        <v>-47177126.820000023</v>
      </c>
      <c r="S224" s="111">
        <f t="shared" si="25"/>
        <v>80990557.916199997</v>
      </c>
      <c r="T224" s="111">
        <f t="shared" si="25"/>
        <v>8168476.3180999998</v>
      </c>
      <c r="U224" s="111">
        <f t="shared" si="25"/>
        <v>4259095.2767999992</v>
      </c>
      <c r="V224" s="111">
        <f t="shared" si="25"/>
        <v>585060966.89610004</v>
      </c>
      <c r="W224" s="111">
        <f t="shared" si="25"/>
        <v>3173445535.2086</v>
      </c>
    </row>
    <row r="225" spans="1:23" ht="24.95" customHeight="1" x14ac:dyDescent="0.2">
      <c r="A225" s="141"/>
      <c r="B225" s="138"/>
      <c r="C225" s="70">
        <v>23</v>
      </c>
      <c r="D225" s="71" t="s">
        <v>268</v>
      </c>
      <c r="E225" s="71">
        <v>162110544.9551</v>
      </c>
      <c r="F225" s="71">
        <v>0</v>
      </c>
      <c r="G225" s="71">
        <v>5164705.7457999997</v>
      </c>
      <c r="H225" s="71">
        <v>520897.46830000001</v>
      </c>
      <c r="I225" s="71">
        <v>271599.23839999997</v>
      </c>
      <c r="J225" s="71">
        <v>39124382.8807</v>
      </c>
      <c r="K225" s="72">
        <f t="shared" si="21"/>
        <v>207192130.28830001</v>
      </c>
      <c r="L225" s="107"/>
      <c r="M225" s="145">
        <v>29</v>
      </c>
      <c r="N225" s="137" t="s">
        <v>52</v>
      </c>
      <c r="O225" s="110">
        <v>1</v>
      </c>
      <c r="P225" s="71" t="s">
        <v>633</v>
      </c>
      <c r="Q225" s="71">
        <v>100169711.1832</v>
      </c>
      <c r="R225" s="71">
        <v>-2734288.18</v>
      </c>
      <c r="S225" s="71">
        <v>3191322.8287999998</v>
      </c>
      <c r="T225" s="71">
        <v>321867.70429999998</v>
      </c>
      <c r="U225" s="71">
        <v>167823.85920000001</v>
      </c>
      <c r="V225" s="71">
        <v>24453506.151099999</v>
      </c>
      <c r="W225" s="72">
        <f t="shared" si="22"/>
        <v>125569943.54659998</v>
      </c>
    </row>
    <row r="226" spans="1:23" ht="24.95" customHeight="1" x14ac:dyDescent="0.2">
      <c r="A226" s="141"/>
      <c r="B226" s="138"/>
      <c r="C226" s="70">
        <v>24</v>
      </c>
      <c r="D226" s="71" t="s">
        <v>269</v>
      </c>
      <c r="E226" s="71">
        <v>133407478.7297</v>
      </c>
      <c r="F226" s="71">
        <v>0</v>
      </c>
      <c r="G226" s="71">
        <v>4250250.1742000002</v>
      </c>
      <c r="H226" s="71">
        <v>428668.09149999998</v>
      </c>
      <c r="I226" s="71">
        <v>223510.2573</v>
      </c>
      <c r="J226" s="71">
        <v>28587353.390000001</v>
      </c>
      <c r="K226" s="72">
        <f t="shared" si="21"/>
        <v>166897260.64270002</v>
      </c>
      <c r="L226" s="107"/>
      <c r="M226" s="146"/>
      <c r="N226" s="138"/>
      <c r="O226" s="110">
        <v>2</v>
      </c>
      <c r="P226" s="71" t="s">
        <v>634</v>
      </c>
      <c r="Q226" s="71">
        <v>100450701.08589999</v>
      </c>
      <c r="R226" s="71">
        <v>-2734288.18</v>
      </c>
      <c r="S226" s="71">
        <v>3200274.9309999999</v>
      </c>
      <c r="T226" s="71">
        <v>322770.58779999998</v>
      </c>
      <c r="U226" s="71">
        <v>168294.62830000001</v>
      </c>
      <c r="V226" s="71">
        <v>23974345.5548</v>
      </c>
      <c r="W226" s="72">
        <f t="shared" si="22"/>
        <v>125382098.60779998</v>
      </c>
    </row>
    <row r="227" spans="1:23" ht="24.95" customHeight="1" x14ac:dyDescent="0.2">
      <c r="A227" s="141"/>
      <c r="B227" s="139"/>
      <c r="C227" s="70">
        <v>25</v>
      </c>
      <c r="D227" s="71" t="s">
        <v>270</v>
      </c>
      <c r="E227" s="71">
        <v>128116876.09559999</v>
      </c>
      <c r="F227" s="71">
        <v>0</v>
      </c>
      <c r="G227" s="71">
        <v>4081696.0197999999</v>
      </c>
      <c r="H227" s="71">
        <v>411668.201</v>
      </c>
      <c r="I227" s="71">
        <v>214646.4068</v>
      </c>
      <c r="J227" s="71">
        <v>27279461.897399999</v>
      </c>
      <c r="K227" s="72">
        <f t="shared" si="21"/>
        <v>160104348.62059999</v>
      </c>
      <c r="L227" s="107"/>
      <c r="M227" s="146"/>
      <c r="N227" s="138"/>
      <c r="O227" s="110">
        <v>3</v>
      </c>
      <c r="P227" s="71" t="s">
        <v>862</v>
      </c>
      <c r="Q227" s="71">
        <v>125144700.45</v>
      </c>
      <c r="R227" s="71">
        <v>-2734288.18</v>
      </c>
      <c r="S227" s="71">
        <v>3987005.0011</v>
      </c>
      <c r="T227" s="71">
        <v>402117.93530000001</v>
      </c>
      <c r="U227" s="71">
        <v>209666.83780000001</v>
      </c>
      <c r="V227" s="71">
        <v>29159796.9164</v>
      </c>
      <c r="W227" s="72">
        <f t="shared" si="22"/>
        <v>156168998.96060002</v>
      </c>
    </row>
    <row r="228" spans="1:23" ht="24.95" customHeight="1" x14ac:dyDescent="0.2">
      <c r="A228" s="70"/>
      <c r="B228" s="142" t="s">
        <v>821</v>
      </c>
      <c r="C228" s="143"/>
      <c r="D228" s="144"/>
      <c r="E228" s="111">
        <f>SUM(E203:E227)</f>
        <v>3280851057.5619001</v>
      </c>
      <c r="F228" s="111">
        <f t="shared" ref="F228:K228" si="26">SUM(F203:F227)</f>
        <v>0</v>
      </c>
      <c r="G228" s="111">
        <f t="shared" si="26"/>
        <v>104525157.89630002</v>
      </c>
      <c r="H228" s="111">
        <f t="shared" si="26"/>
        <v>10542108.844299998</v>
      </c>
      <c r="I228" s="111">
        <f t="shared" si="26"/>
        <v>5496722.3062999994</v>
      </c>
      <c r="J228" s="111">
        <f t="shared" si="26"/>
        <v>756922215.55709994</v>
      </c>
      <c r="K228" s="111">
        <f t="shared" si="26"/>
        <v>4158337262.1658993</v>
      </c>
      <c r="L228" s="107"/>
      <c r="M228" s="146"/>
      <c r="N228" s="138"/>
      <c r="O228" s="110">
        <v>4</v>
      </c>
      <c r="P228" s="71" t="s">
        <v>863</v>
      </c>
      <c r="Q228" s="71">
        <v>110625149.09639999</v>
      </c>
      <c r="R228" s="71">
        <v>-2734288.18</v>
      </c>
      <c r="S228" s="71">
        <v>3524424.2952999999</v>
      </c>
      <c r="T228" s="71">
        <v>355463.36670000001</v>
      </c>
      <c r="U228" s="71">
        <v>185340.85029999999</v>
      </c>
      <c r="V228" s="71">
        <v>24431241.739</v>
      </c>
      <c r="W228" s="72">
        <f t="shared" si="22"/>
        <v>136387331.16769999</v>
      </c>
    </row>
    <row r="229" spans="1:23" ht="24.95" customHeight="1" x14ac:dyDescent="0.2">
      <c r="A229" s="141">
        <v>11</v>
      </c>
      <c r="B229" s="137" t="s">
        <v>34</v>
      </c>
      <c r="C229" s="70">
        <v>1</v>
      </c>
      <c r="D229" s="71" t="s">
        <v>271</v>
      </c>
      <c r="E229" s="71">
        <v>145485293.03</v>
      </c>
      <c r="F229" s="71">
        <v>-3821132.2003000001</v>
      </c>
      <c r="G229" s="71">
        <v>4635039.1891000001</v>
      </c>
      <c r="H229" s="71">
        <v>467476.8124</v>
      </c>
      <c r="I229" s="71">
        <v>243745.3702</v>
      </c>
      <c r="J229" s="71">
        <v>30526953.198100001</v>
      </c>
      <c r="K229" s="72">
        <f t="shared" si="21"/>
        <v>177537375.39950001</v>
      </c>
      <c r="L229" s="107"/>
      <c r="M229" s="146"/>
      <c r="N229" s="138"/>
      <c r="O229" s="110">
        <v>5</v>
      </c>
      <c r="P229" s="71" t="s">
        <v>864</v>
      </c>
      <c r="Q229" s="71">
        <v>104686101.273</v>
      </c>
      <c r="R229" s="71">
        <v>-2734288.18</v>
      </c>
      <c r="S229" s="71">
        <v>3335211.2220999999</v>
      </c>
      <c r="T229" s="71">
        <v>336379.87670000002</v>
      </c>
      <c r="U229" s="71">
        <v>175390.59770000001</v>
      </c>
      <c r="V229" s="71">
        <v>24109581.2434</v>
      </c>
      <c r="W229" s="72">
        <f t="shared" si="22"/>
        <v>129908376.03290001</v>
      </c>
    </row>
    <row r="230" spans="1:23" ht="24.95" customHeight="1" x14ac:dyDescent="0.2">
      <c r="A230" s="141"/>
      <c r="B230" s="138"/>
      <c r="C230" s="70">
        <v>2</v>
      </c>
      <c r="D230" s="71" t="s">
        <v>272</v>
      </c>
      <c r="E230" s="71">
        <v>136610461.55340001</v>
      </c>
      <c r="F230" s="71">
        <v>-3732383.8854999999</v>
      </c>
      <c r="G230" s="71">
        <v>4352294.5154999997</v>
      </c>
      <c r="H230" s="71">
        <v>438959.99229999998</v>
      </c>
      <c r="I230" s="71">
        <v>228876.5196</v>
      </c>
      <c r="J230" s="71">
        <v>30837005.752300002</v>
      </c>
      <c r="K230" s="72">
        <f t="shared" si="21"/>
        <v>168735214.44760001</v>
      </c>
      <c r="L230" s="107"/>
      <c r="M230" s="146"/>
      <c r="N230" s="138"/>
      <c r="O230" s="110">
        <v>6</v>
      </c>
      <c r="P230" s="71" t="s">
        <v>635</v>
      </c>
      <c r="Q230" s="71">
        <v>119232327.4699</v>
      </c>
      <c r="R230" s="71">
        <v>-2734288.18</v>
      </c>
      <c r="S230" s="71">
        <v>3798641.7659999998</v>
      </c>
      <c r="T230" s="71">
        <v>383120.15749999997</v>
      </c>
      <c r="U230" s="71">
        <v>199761.27609999999</v>
      </c>
      <c r="V230" s="71">
        <v>28459895.140000001</v>
      </c>
      <c r="W230" s="72">
        <f t="shared" si="22"/>
        <v>149339457.62949997</v>
      </c>
    </row>
    <row r="231" spans="1:23" ht="24.95" customHeight="1" x14ac:dyDescent="0.2">
      <c r="A231" s="141"/>
      <c r="B231" s="138"/>
      <c r="C231" s="70">
        <v>3</v>
      </c>
      <c r="D231" s="71" t="s">
        <v>849</v>
      </c>
      <c r="E231" s="71">
        <v>137786488.19890001</v>
      </c>
      <c r="F231" s="71">
        <v>-3744144.1519999998</v>
      </c>
      <c r="G231" s="71">
        <v>4389761.7363</v>
      </c>
      <c r="H231" s="71">
        <v>442738.82919999998</v>
      </c>
      <c r="I231" s="71">
        <v>230846.829</v>
      </c>
      <c r="J231" s="71">
        <v>30866247.615600001</v>
      </c>
      <c r="K231" s="72">
        <f t="shared" si="21"/>
        <v>169971939.05700001</v>
      </c>
      <c r="L231" s="107"/>
      <c r="M231" s="146"/>
      <c r="N231" s="138"/>
      <c r="O231" s="110">
        <v>7</v>
      </c>
      <c r="P231" s="71" t="s">
        <v>636</v>
      </c>
      <c r="Q231" s="71">
        <v>99934405.542500004</v>
      </c>
      <c r="R231" s="71">
        <v>-2734288.18</v>
      </c>
      <c r="S231" s="71">
        <v>3183826.1888000001</v>
      </c>
      <c r="T231" s="71">
        <v>321111.61469999998</v>
      </c>
      <c r="U231" s="71">
        <v>167429.6292</v>
      </c>
      <c r="V231" s="71">
        <v>24937741.257300001</v>
      </c>
      <c r="W231" s="72">
        <f t="shared" si="22"/>
        <v>125810226.05250001</v>
      </c>
    </row>
    <row r="232" spans="1:23" ht="24.95" customHeight="1" x14ac:dyDescent="0.2">
      <c r="A232" s="141"/>
      <c r="B232" s="138"/>
      <c r="C232" s="70">
        <v>4</v>
      </c>
      <c r="D232" s="71" t="s">
        <v>34</v>
      </c>
      <c r="E232" s="71">
        <v>132864675.9003</v>
      </c>
      <c r="F232" s="71">
        <v>-3694926.0290000001</v>
      </c>
      <c r="G232" s="71">
        <v>4232956.9320999999</v>
      </c>
      <c r="H232" s="71">
        <v>426923.94449999998</v>
      </c>
      <c r="I232" s="71">
        <v>222600.8481</v>
      </c>
      <c r="J232" s="71">
        <v>28948400.034400001</v>
      </c>
      <c r="K232" s="72">
        <f t="shared" si="21"/>
        <v>163000631.6304</v>
      </c>
      <c r="L232" s="107"/>
      <c r="M232" s="146"/>
      <c r="N232" s="138"/>
      <c r="O232" s="110">
        <v>8</v>
      </c>
      <c r="P232" s="71" t="s">
        <v>637</v>
      </c>
      <c r="Q232" s="71">
        <v>103787010.5932</v>
      </c>
      <c r="R232" s="71">
        <v>-2734288.18</v>
      </c>
      <c r="S232" s="71">
        <v>3306566.9484999999</v>
      </c>
      <c r="T232" s="71">
        <v>333490.8971</v>
      </c>
      <c r="U232" s="71">
        <v>173884.26550000001</v>
      </c>
      <c r="V232" s="71">
        <v>24443230.268599998</v>
      </c>
      <c r="W232" s="72">
        <f t="shared" si="22"/>
        <v>129309894.7929</v>
      </c>
    </row>
    <row r="233" spans="1:23" ht="24.95" customHeight="1" x14ac:dyDescent="0.2">
      <c r="A233" s="141"/>
      <c r="B233" s="138"/>
      <c r="C233" s="70">
        <v>5</v>
      </c>
      <c r="D233" s="71" t="s">
        <v>273</v>
      </c>
      <c r="E233" s="71">
        <v>132433522.7131</v>
      </c>
      <c r="F233" s="71">
        <v>-3690614.4970999998</v>
      </c>
      <c r="G233" s="71">
        <v>4219220.7538000001</v>
      </c>
      <c r="H233" s="71">
        <v>425538.5528</v>
      </c>
      <c r="I233" s="71">
        <v>221878.49600000001</v>
      </c>
      <c r="J233" s="71">
        <v>30139768.093600001</v>
      </c>
      <c r="K233" s="72">
        <f t="shared" si="21"/>
        <v>163749314.11220002</v>
      </c>
      <c r="L233" s="107"/>
      <c r="M233" s="146"/>
      <c r="N233" s="138"/>
      <c r="O233" s="110">
        <v>9</v>
      </c>
      <c r="P233" s="71" t="s">
        <v>638</v>
      </c>
      <c r="Q233" s="71">
        <v>102079674.68629999</v>
      </c>
      <c r="R233" s="71">
        <v>-2734288.18</v>
      </c>
      <c r="S233" s="71">
        <v>3252172.6611000001</v>
      </c>
      <c r="T233" s="71">
        <v>328004.84460000001</v>
      </c>
      <c r="U233" s="71">
        <v>171023.80300000001</v>
      </c>
      <c r="V233" s="71">
        <v>24341740.070799999</v>
      </c>
      <c r="W233" s="72">
        <f t="shared" si="22"/>
        <v>127438327.8858</v>
      </c>
    </row>
    <row r="234" spans="1:23" ht="24.95" customHeight="1" x14ac:dyDescent="0.2">
      <c r="A234" s="141"/>
      <c r="B234" s="138"/>
      <c r="C234" s="70">
        <v>6</v>
      </c>
      <c r="D234" s="71" t="s">
        <v>274</v>
      </c>
      <c r="E234" s="71">
        <v>137650340.83680001</v>
      </c>
      <c r="F234" s="71">
        <v>-3742782.6784000001</v>
      </c>
      <c r="G234" s="71">
        <v>4385424.1957</v>
      </c>
      <c r="H234" s="71">
        <v>442301.35720000003</v>
      </c>
      <c r="I234" s="71">
        <v>230618.72839999999</v>
      </c>
      <c r="J234" s="71">
        <v>29352331.021499999</v>
      </c>
      <c r="K234" s="72">
        <f t="shared" si="21"/>
        <v>168318233.4612</v>
      </c>
      <c r="L234" s="107"/>
      <c r="M234" s="146"/>
      <c r="N234" s="138"/>
      <c r="O234" s="110">
        <v>10</v>
      </c>
      <c r="P234" s="71" t="s">
        <v>639</v>
      </c>
      <c r="Q234" s="71">
        <v>115880602.4579</v>
      </c>
      <c r="R234" s="71">
        <v>-2734288.18</v>
      </c>
      <c r="S234" s="71">
        <v>3691858.6233999999</v>
      </c>
      <c r="T234" s="71">
        <v>372350.31479999999</v>
      </c>
      <c r="U234" s="71">
        <v>194145.8119</v>
      </c>
      <c r="V234" s="71">
        <v>28033826.603399999</v>
      </c>
      <c r="W234" s="72">
        <f t="shared" si="22"/>
        <v>145438495.63139999</v>
      </c>
    </row>
    <row r="235" spans="1:23" ht="24.95" customHeight="1" x14ac:dyDescent="0.2">
      <c r="A235" s="141"/>
      <c r="B235" s="138"/>
      <c r="C235" s="70">
        <v>7</v>
      </c>
      <c r="D235" s="71" t="s">
        <v>275</v>
      </c>
      <c r="E235" s="71">
        <v>160833937.0934</v>
      </c>
      <c r="F235" s="71">
        <v>-3974618.6409</v>
      </c>
      <c r="G235" s="71">
        <v>5124034.0920000002</v>
      </c>
      <c r="H235" s="71">
        <v>516795.44150000002</v>
      </c>
      <c r="I235" s="71">
        <v>269460.41560000001</v>
      </c>
      <c r="J235" s="71">
        <v>34515581.402400002</v>
      </c>
      <c r="K235" s="72">
        <f t="shared" si="21"/>
        <v>197285189.80400002</v>
      </c>
      <c r="L235" s="107"/>
      <c r="M235" s="146"/>
      <c r="N235" s="138"/>
      <c r="O235" s="110">
        <v>11</v>
      </c>
      <c r="P235" s="71" t="s">
        <v>640</v>
      </c>
      <c r="Q235" s="71">
        <v>122697929.75839999</v>
      </c>
      <c r="R235" s="71">
        <v>-2734288.18</v>
      </c>
      <c r="S235" s="71">
        <v>3909052.9427999998</v>
      </c>
      <c r="T235" s="71">
        <v>394255.91340000002</v>
      </c>
      <c r="U235" s="71">
        <v>205567.52979999999</v>
      </c>
      <c r="V235" s="71">
        <v>30229376.738299999</v>
      </c>
      <c r="W235" s="72">
        <f t="shared" si="22"/>
        <v>154701894.70269999</v>
      </c>
    </row>
    <row r="236" spans="1:23" ht="24.95" customHeight="1" x14ac:dyDescent="0.2">
      <c r="A236" s="141"/>
      <c r="B236" s="138"/>
      <c r="C236" s="70">
        <v>8</v>
      </c>
      <c r="D236" s="71" t="s">
        <v>276</v>
      </c>
      <c r="E236" s="71">
        <v>142462416.43610001</v>
      </c>
      <c r="F236" s="71">
        <v>-3790903.4344000001</v>
      </c>
      <c r="G236" s="71">
        <v>4538732.8809000002</v>
      </c>
      <c r="H236" s="71">
        <v>457763.63329999999</v>
      </c>
      <c r="I236" s="71">
        <v>238680.85699999999</v>
      </c>
      <c r="J236" s="71">
        <v>30484137.0209</v>
      </c>
      <c r="K236" s="72">
        <f t="shared" si="21"/>
        <v>174390827.39380002</v>
      </c>
      <c r="L236" s="107"/>
      <c r="M236" s="146"/>
      <c r="N236" s="138"/>
      <c r="O236" s="110">
        <v>12</v>
      </c>
      <c r="P236" s="71" t="s">
        <v>641</v>
      </c>
      <c r="Q236" s="71">
        <v>141810531.4163</v>
      </c>
      <c r="R236" s="71">
        <v>-2734288.18</v>
      </c>
      <c r="S236" s="71">
        <v>4517964.3718999997</v>
      </c>
      <c r="T236" s="71">
        <v>455668.98080000002</v>
      </c>
      <c r="U236" s="71">
        <v>237588.69200000001</v>
      </c>
      <c r="V236" s="71">
        <v>31550842.544799998</v>
      </c>
      <c r="W236" s="72">
        <f t="shared" si="22"/>
        <v>175838307.8258</v>
      </c>
    </row>
    <row r="237" spans="1:23" ht="24.95" customHeight="1" x14ac:dyDescent="0.2">
      <c r="A237" s="141"/>
      <c r="B237" s="138"/>
      <c r="C237" s="70">
        <v>9</v>
      </c>
      <c r="D237" s="71" t="s">
        <v>277</v>
      </c>
      <c r="E237" s="71">
        <v>128894355.3858</v>
      </c>
      <c r="F237" s="71">
        <v>-3655222.8239000002</v>
      </c>
      <c r="G237" s="71">
        <v>4106465.8566999999</v>
      </c>
      <c r="H237" s="71">
        <v>414166.41600000003</v>
      </c>
      <c r="I237" s="71">
        <v>215948.99189999999</v>
      </c>
      <c r="J237" s="71">
        <v>28573013.1653</v>
      </c>
      <c r="K237" s="72">
        <f t="shared" si="21"/>
        <v>158548726.99180001</v>
      </c>
      <c r="L237" s="107"/>
      <c r="M237" s="146"/>
      <c r="N237" s="138"/>
      <c r="O237" s="110">
        <v>13</v>
      </c>
      <c r="P237" s="71" t="s">
        <v>642</v>
      </c>
      <c r="Q237" s="71">
        <v>132187870.22579999</v>
      </c>
      <c r="R237" s="71">
        <v>-2734288.18</v>
      </c>
      <c r="S237" s="71">
        <v>4211394.4720000001</v>
      </c>
      <c r="T237" s="71">
        <v>424749.21639999998</v>
      </c>
      <c r="U237" s="71">
        <v>221466.93100000001</v>
      </c>
      <c r="V237" s="71">
        <v>29369247.312100001</v>
      </c>
      <c r="W237" s="72">
        <f t="shared" si="22"/>
        <v>163680439.97729999</v>
      </c>
    </row>
    <row r="238" spans="1:23" ht="24.95" customHeight="1" x14ac:dyDescent="0.2">
      <c r="A238" s="141"/>
      <c r="B238" s="138"/>
      <c r="C238" s="70">
        <v>10</v>
      </c>
      <c r="D238" s="71" t="s">
        <v>278</v>
      </c>
      <c r="E238" s="71">
        <v>179033702.04660001</v>
      </c>
      <c r="F238" s="71">
        <v>-4156616.2905000001</v>
      </c>
      <c r="G238" s="71">
        <v>5703863.3107000003</v>
      </c>
      <c r="H238" s="71">
        <v>575275.3602</v>
      </c>
      <c r="I238" s="71">
        <v>299952.2156</v>
      </c>
      <c r="J238" s="71">
        <v>35750463.383900002</v>
      </c>
      <c r="K238" s="72">
        <f t="shared" si="21"/>
        <v>217206640.02649999</v>
      </c>
      <c r="L238" s="107"/>
      <c r="M238" s="146"/>
      <c r="N238" s="138"/>
      <c r="O238" s="110">
        <v>14</v>
      </c>
      <c r="P238" s="71" t="s">
        <v>643</v>
      </c>
      <c r="Q238" s="71">
        <v>115226882.4093</v>
      </c>
      <c r="R238" s="71">
        <v>-2734288.18</v>
      </c>
      <c r="S238" s="71">
        <v>3671031.6519999998</v>
      </c>
      <c r="T238" s="71">
        <v>370249.7659</v>
      </c>
      <c r="U238" s="71">
        <v>193050.57250000001</v>
      </c>
      <c r="V238" s="71">
        <v>28204901.017999999</v>
      </c>
      <c r="W238" s="72">
        <f t="shared" si="22"/>
        <v>144931827.23769999</v>
      </c>
    </row>
    <row r="239" spans="1:23" ht="24.95" customHeight="1" x14ac:dyDescent="0.2">
      <c r="A239" s="141"/>
      <c r="B239" s="138"/>
      <c r="C239" s="70">
        <v>11</v>
      </c>
      <c r="D239" s="71" t="s">
        <v>279</v>
      </c>
      <c r="E239" s="71">
        <v>138891672.6142</v>
      </c>
      <c r="F239" s="71">
        <v>-3755195.9961000001</v>
      </c>
      <c r="G239" s="71">
        <v>4424971.9830999998</v>
      </c>
      <c r="H239" s="71">
        <v>446290.03409999999</v>
      </c>
      <c r="I239" s="71">
        <v>232698.4498</v>
      </c>
      <c r="J239" s="71">
        <v>30330506.234000001</v>
      </c>
      <c r="K239" s="72">
        <f t="shared" si="21"/>
        <v>170570943.31909999</v>
      </c>
      <c r="L239" s="107"/>
      <c r="M239" s="146"/>
      <c r="N239" s="138"/>
      <c r="O239" s="110">
        <v>15</v>
      </c>
      <c r="P239" s="71" t="s">
        <v>644</v>
      </c>
      <c r="Q239" s="71">
        <v>90547733.421399996</v>
      </c>
      <c r="R239" s="71">
        <v>-2734288.18</v>
      </c>
      <c r="S239" s="71">
        <v>2884774.7023</v>
      </c>
      <c r="T239" s="71">
        <v>290950.136</v>
      </c>
      <c r="U239" s="71">
        <v>151703.2433</v>
      </c>
      <c r="V239" s="71">
        <v>21970865.619199999</v>
      </c>
      <c r="W239" s="72">
        <f t="shared" si="22"/>
        <v>113111738.94220001</v>
      </c>
    </row>
    <row r="240" spans="1:23" ht="24.95" customHeight="1" x14ac:dyDescent="0.2">
      <c r="A240" s="141"/>
      <c r="B240" s="138"/>
      <c r="C240" s="70">
        <v>12</v>
      </c>
      <c r="D240" s="71" t="s">
        <v>280</v>
      </c>
      <c r="E240" s="71">
        <v>153256291.73179999</v>
      </c>
      <c r="F240" s="71">
        <v>-3898842.1872999999</v>
      </c>
      <c r="G240" s="71">
        <v>4882616.6781000001</v>
      </c>
      <c r="H240" s="71">
        <v>492446.77069999999</v>
      </c>
      <c r="I240" s="71">
        <v>256764.8645</v>
      </c>
      <c r="J240" s="71">
        <v>33356880.500599999</v>
      </c>
      <c r="K240" s="72">
        <f t="shared" si="21"/>
        <v>188346158.35839999</v>
      </c>
      <c r="L240" s="107"/>
      <c r="M240" s="146"/>
      <c r="N240" s="138"/>
      <c r="O240" s="110">
        <v>16</v>
      </c>
      <c r="P240" s="71" t="s">
        <v>539</v>
      </c>
      <c r="Q240" s="71">
        <v>116679324.1381</v>
      </c>
      <c r="R240" s="71">
        <v>-2734288.18</v>
      </c>
      <c r="S240" s="71">
        <v>3717305.2250000001</v>
      </c>
      <c r="T240" s="71">
        <v>374916.78629999998</v>
      </c>
      <c r="U240" s="71">
        <v>195483.98639999999</v>
      </c>
      <c r="V240" s="71">
        <v>25757084.3103</v>
      </c>
      <c r="W240" s="72">
        <f t="shared" si="22"/>
        <v>143989826.26609999</v>
      </c>
    </row>
    <row r="241" spans="1:23" ht="24.95" customHeight="1" x14ac:dyDescent="0.2">
      <c r="A241" s="141"/>
      <c r="B241" s="139"/>
      <c r="C241" s="70">
        <v>13</v>
      </c>
      <c r="D241" s="71" t="s">
        <v>281</v>
      </c>
      <c r="E241" s="71">
        <v>167853666.13029999</v>
      </c>
      <c r="F241" s="71">
        <v>-4044815.9312999998</v>
      </c>
      <c r="G241" s="71">
        <v>5347676.7607000005</v>
      </c>
      <c r="H241" s="71">
        <v>539351.40220000001</v>
      </c>
      <c r="I241" s="71">
        <v>281221.23639999999</v>
      </c>
      <c r="J241" s="71">
        <v>35925280.249600001</v>
      </c>
      <c r="K241" s="72">
        <f t="shared" si="21"/>
        <v>205902379.84789997</v>
      </c>
      <c r="L241" s="107"/>
      <c r="M241" s="146"/>
      <c r="N241" s="138"/>
      <c r="O241" s="110">
        <v>17</v>
      </c>
      <c r="P241" s="71" t="s">
        <v>645</v>
      </c>
      <c r="Q241" s="71">
        <v>102868777.2183</v>
      </c>
      <c r="R241" s="71">
        <v>-2734288.18</v>
      </c>
      <c r="S241" s="71">
        <v>3277312.8047000002</v>
      </c>
      <c r="T241" s="71">
        <v>330540.40769999998</v>
      </c>
      <c r="U241" s="71">
        <v>172345.8616</v>
      </c>
      <c r="V241" s="71">
        <v>23556079.077199999</v>
      </c>
      <c r="W241" s="72">
        <f t="shared" si="22"/>
        <v>127470767.18949999</v>
      </c>
    </row>
    <row r="242" spans="1:23" ht="24.95" customHeight="1" x14ac:dyDescent="0.2">
      <c r="A242" s="70"/>
      <c r="B242" s="142" t="s">
        <v>822</v>
      </c>
      <c r="C242" s="143"/>
      <c r="D242" s="144"/>
      <c r="E242" s="111">
        <f>SUM(E229:E241)</f>
        <v>1894056823.6707001</v>
      </c>
      <c r="F242" s="111">
        <f t="shared" ref="F242:K242" si="27">SUM(F229:F241)</f>
        <v>-49702198.746699996</v>
      </c>
      <c r="G242" s="111">
        <f t="shared" si="27"/>
        <v>60343058.8847</v>
      </c>
      <c r="H242" s="111">
        <f t="shared" si="27"/>
        <v>6086028.5464000013</v>
      </c>
      <c r="I242" s="111">
        <f t="shared" si="27"/>
        <v>3173293.8221</v>
      </c>
      <c r="J242" s="111">
        <f t="shared" si="27"/>
        <v>409606567.67220002</v>
      </c>
      <c r="K242" s="111">
        <f t="shared" si="27"/>
        <v>2323563573.8494</v>
      </c>
      <c r="L242" s="107"/>
      <c r="M242" s="146"/>
      <c r="N242" s="138"/>
      <c r="O242" s="110">
        <v>18</v>
      </c>
      <c r="P242" s="71" t="s">
        <v>865</v>
      </c>
      <c r="Q242" s="71">
        <v>107241813.9156</v>
      </c>
      <c r="R242" s="71">
        <v>-2734288.18</v>
      </c>
      <c r="S242" s="71">
        <v>3416634.0794000002</v>
      </c>
      <c r="T242" s="71">
        <v>344591.9535</v>
      </c>
      <c r="U242" s="71">
        <v>179672.42660000001</v>
      </c>
      <c r="V242" s="71">
        <v>26381122.163899999</v>
      </c>
      <c r="W242" s="72">
        <f t="shared" si="22"/>
        <v>134829546.359</v>
      </c>
    </row>
    <row r="243" spans="1:23" ht="24.95" customHeight="1" x14ac:dyDescent="0.2">
      <c r="A243" s="137" t="s">
        <v>35</v>
      </c>
      <c r="B243" s="137" t="s">
        <v>35</v>
      </c>
      <c r="C243" s="70">
        <v>1</v>
      </c>
      <c r="D243" s="71" t="s">
        <v>282</v>
      </c>
      <c r="E243" s="71">
        <v>174267778.7112</v>
      </c>
      <c r="F243" s="71">
        <v>0</v>
      </c>
      <c r="G243" s="71">
        <v>5552024.9978999998</v>
      </c>
      <c r="H243" s="71">
        <v>559961.38170000003</v>
      </c>
      <c r="I243" s="71">
        <v>291967.41019999998</v>
      </c>
      <c r="J243" s="71">
        <v>38033822.7403</v>
      </c>
      <c r="K243" s="72">
        <f t="shared" si="21"/>
        <v>218705555.24130002</v>
      </c>
      <c r="L243" s="107"/>
      <c r="M243" s="146"/>
      <c r="N243" s="138"/>
      <c r="O243" s="110">
        <v>19</v>
      </c>
      <c r="P243" s="71" t="s">
        <v>646</v>
      </c>
      <c r="Q243" s="71">
        <v>113643548.62989999</v>
      </c>
      <c r="R243" s="71">
        <v>-2734288.18</v>
      </c>
      <c r="S243" s="71">
        <v>3620587.9682</v>
      </c>
      <c r="T243" s="71">
        <v>365162.16009999998</v>
      </c>
      <c r="U243" s="71">
        <v>190397.86259999999</v>
      </c>
      <c r="V243" s="71">
        <v>26188861.670499999</v>
      </c>
      <c r="W243" s="72">
        <f t="shared" si="22"/>
        <v>141274270.11129999</v>
      </c>
    </row>
    <row r="244" spans="1:23" ht="24.95" customHeight="1" x14ac:dyDescent="0.2">
      <c r="A244" s="138"/>
      <c r="B244" s="138"/>
      <c r="C244" s="70">
        <v>2</v>
      </c>
      <c r="D244" s="71" t="s">
        <v>283</v>
      </c>
      <c r="E244" s="71">
        <v>165516469.3795</v>
      </c>
      <c r="F244" s="71">
        <v>0</v>
      </c>
      <c r="G244" s="71">
        <v>5273215.6360999998</v>
      </c>
      <c r="H244" s="71">
        <v>531841.46589999995</v>
      </c>
      <c r="I244" s="71">
        <v>277305.50799999997</v>
      </c>
      <c r="J244" s="71">
        <v>42968085.862400003</v>
      </c>
      <c r="K244" s="72">
        <f t="shared" si="21"/>
        <v>214566917.85189998</v>
      </c>
      <c r="L244" s="107"/>
      <c r="M244" s="146"/>
      <c r="N244" s="138"/>
      <c r="O244" s="110">
        <v>20</v>
      </c>
      <c r="P244" s="71" t="s">
        <v>543</v>
      </c>
      <c r="Q244" s="71">
        <v>112467085.168</v>
      </c>
      <c r="R244" s="71">
        <v>-2734288.18</v>
      </c>
      <c r="S244" s="71">
        <v>3583106.8308000001</v>
      </c>
      <c r="T244" s="71">
        <v>361381.91960000002</v>
      </c>
      <c r="U244" s="71">
        <v>188426.82120000001</v>
      </c>
      <c r="V244" s="71">
        <v>27200084.628600001</v>
      </c>
      <c r="W244" s="72">
        <f t="shared" si="22"/>
        <v>141065797.1882</v>
      </c>
    </row>
    <row r="245" spans="1:23" ht="24.95" customHeight="1" x14ac:dyDescent="0.2">
      <c r="A245" s="138"/>
      <c r="B245" s="138"/>
      <c r="C245" s="70">
        <v>3</v>
      </c>
      <c r="D245" s="71" t="s">
        <v>284</v>
      </c>
      <c r="E245" s="71">
        <v>109525279.37890001</v>
      </c>
      <c r="F245" s="71">
        <v>0</v>
      </c>
      <c r="G245" s="71">
        <v>3489383.3703000001</v>
      </c>
      <c r="H245" s="71">
        <v>351929.23910000001</v>
      </c>
      <c r="I245" s="71">
        <v>183498.13380000001</v>
      </c>
      <c r="J245" s="71">
        <v>28087783.3576</v>
      </c>
      <c r="K245" s="72">
        <f t="shared" si="21"/>
        <v>141637873.4797</v>
      </c>
      <c r="L245" s="107"/>
      <c r="M245" s="146"/>
      <c r="N245" s="138"/>
      <c r="O245" s="110">
        <v>21</v>
      </c>
      <c r="P245" s="71" t="s">
        <v>647</v>
      </c>
      <c r="Q245" s="71">
        <v>121685147.48819999</v>
      </c>
      <c r="R245" s="71">
        <v>-2734288.18</v>
      </c>
      <c r="S245" s="71">
        <v>3876786.5507</v>
      </c>
      <c r="T245" s="71">
        <v>391001.61729999998</v>
      </c>
      <c r="U245" s="71">
        <v>203870.71919999999</v>
      </c>
      <c r="V245" s="71">
        <v>28728907.5955</v>
      </c>
      <c r="W245" s="72">
        <f t="shared" si="22"/>
        <v>152151425.79089999</v>
      </c>
    </row>
    <row r="246" spans="1:23" ht="24.95" customHeight="1" x14ac:dyDescent="0.2">
      <c r="A246" s="138"/>
      <c r="B246" s="138"/>
      <c r="C246" s="70">
        <v>4</v>
      </c>
      <c r="D246" s="71" t="s">
        <v>285</v>
      </c>
      <c r="E246" s="71">
        <v>112759502.11</v>
      </c>
      <c r="F246" s="71">
        <v>0</v>
      </c>
      <c r="G246" s="71">
        <v>3592422.9889000002</v>
      </c>
      <c r="H246" s="71">
        <v>362321.52069999999</v>
      </c>
      <c r="I246" s="71">
        <v>188916.7352</v>
      </c>
      <c r="J246" s="71">
        <v>28978106.117600001</v>
      </c>
      <c r="K246" s="72">
        <f t="shared" si="21"/>
        <v>145881269.47240001</v>
      </c>
      <c r="L246" s="107"/>
      <c r="M246" s="146"/>
      <c r="N246" s="138"/>
      <c r="O246" s="110">
        <v>22</v>
      </c>
      <c r="P246" s="71" t="s">
        <v>648</v>
      </c>
      <c r="Q246" s="71">
        <v>110449453.42299999</v>
      </c>
      <c r="R246" s="71">
        <v>-2734288.18</v>
      </c>
      <c r="S246" s="71">
        <v>3518826.7788</v>
      </c>
      <c r="T246" s="71">
        <v>354898.81719999999</v>
      </c>
      <c r="U246" s="71">
        <v>185046.49059999999</v>
      </c>
      <c r="V246" s="71">
        <v>26164884.611200001</v>
      </c>
      <c r="W246" s="72">
        <f t="shared" si="22"/>
        <v>137938821.94079998</v>
      </c>
    </row>
    <row r="247" spans="1:23" ht="24.95" customHeight="1" x14ac:dyDescent="0.2">
      <c r="A247" s="138"/>
      <c r="B247" s="138"/>
      <c r="C247" s="70">
        <v>5</v>
      </c>
      <c r="D247" s="71" t="s">
        <v>286</v>
      </c>
      <c r="E247" s="71">
        <v>135012015.1886</v>
      </c>
      <c r="F247" s="71">
        <v>0</v>
      </c>
      <c r="G247" s="71">
        <v>4301369.3574999999</v>
      </c>
      <c r="H247" s="71">
        <v>433823.82630000002</v>
      </c>
      <c r="I247" s="71">
        <v>226198.4901</v>
      </c>
      <c r="J247" s="71">
        <v>32046598.816199999</v>
      </c>
      <c r="K247" s="72">
        <f t="shared" si="21"/>
        <v>172020005.67869997</v>
      </c>
      <c r="L247" s="107"/>
      <c r="M247" s="146"/>
      <c r="N247" s="138"/>
      <c r="O247" s="110">
        <v>23</v>
      </c>
      <c r="P247" s="71" t="s">
        <v>649</v>
      </c>
      <c r="Q247" s="71">
        <v>135813102.4346</v>
      </c>
      <c r="R247" s="71">
        <v>-2734288.18</v>
      </c>
      <c r="S247" s="71">
        <v>4326891.324</v>
      </c>
      <c r="T247" s="71">
        <v>436397.89899999998</v>
      </c>
      <c r="U247" s="71">
        <v>227540.62789999999</v>
      </c>
      <c r="V247" s="71">
        <v>31759531.763999999</v>
      </c>
      <c r="W247" s="72">
        <f t="shared" si="22"/>
        <v>169829175.86949998</v>
      </c>
    </row>
    <row r="248" spans="1:23" ht="24.95" customHeight="1" x14ac:dyDescent="0.2">
      <c r="A248" s="138"/>
      <c r="B248" s="138"/>
      <c r="C248" s="70">
        <v>6</v>
      </c>
      <c r="D248" s="71" t="s">
        <v>287</v>
      </c>
      <c r="E248" s="71">
        <v>114755331.9429</v>
      </c>
      <c r="F248" s="71">
        <v>0</v>
      </c>
      <c r="G248" s="71">
        <v>3656008.4503000001</v>
      </c>
      <c r="H248" s="71">
        <v>368734.5687</v>
      </c>
      <c r="I248" s="71">
        <v>192260.53899999999</v>
      </c>
      <c r="J248" s="71">
        <v>29390156.320599999</v>
      </c>
      <c r="K248" s="72">
        <f t="shared" si="21"/>
        <v>148362491.8215</v>
      </c>
      <c r="L248" s="107"/>
      <c r="M248" s="146"/>
      <c r="N248" s="138"/>
      <c r="O248" s="110">
        <v>24</v>
      </c>
      <c r="P248" s="71" t="s">
        <v>866</v>
      </c>
      <c r="Q248" s="71">
        <v>112624849.4154</v>
      </c>
      <c r="R248" s="71">
        <v>-2734288.18</v>
      </c>
      <c r="S248" s="71">
        <v>3588133.0671999999</v>
      </c>
      <c r="T248" s="71">
        <v>361888.85149999999</v>
      </c>
      <c r="U248" s="71">
        <v>188691.13870000001</v>
      </c>
      <c r="V248" s="71">
        <v>27010678.546999998</v>
      </c>
      <c r="W248" s="72">
        <f t="shared" si="22"/>
        <v>141039952.8398</v>
      </c>
    </row>
    <row r="249" spans="1:23" ht="24.95" customHeight="1" x14ac:dyDescent="0.2">
      <c r="A249" s="138"/>
      <c r="B249" s="138"/>
      <c r="C249" s="70">
        <v>7</v>
      </c>
      <c r="D249" s="71" t="s">
        <v>288</v>
      </c>
      <c r="E249" s="71">
        <v>114860881.9375</v>
      </c>
      <c r="F249" s="71">
        <v>0</v>
      </c>
      <c r="G249" s="71">
        <v>3659371.1845</v>
      </c>
      <c r="H249" s="71">
        <v>369073.72450000001</v>
      </c>
      <c r="I249" s="71">
        <v>192437.37700000001</v>
      </c>
      <c r="J249" s="71">
        <v>27406847.561799999</v>
      </c>
      <c r="K249" s="72">
        <f t="shared" si="21"/>
        <v>146488611.78529999</v>
      </c>
      <c r="L249" s="107"/>
      <c r="M249" s="146"/>
      <c r="N249" s="138"/>
      <c r="O249" s="110">
        <v>25</v>
      </c>
      <c r="P249" s="71" t="s">
        <v>867</v>
      </c>
      <c r="Q249" s="71">
        <v>148381837.64340001</v>
      </c>
      <c r="R249" s="71">
        <v>-2734288.18</v>
      </c>
      <c r="S249" s="71">
        <v>4727320.6666000001</v>
      </c>
      <c r="T249" s="71">
        <v>476784.05859999999</v>
      </c>
      <c r="U249" s="71">
        <v>248598.2273</v>
      </c>
      <c r="V249" s="71">
        <v>28127007.291200001</v>
      </c>
      <c r="W249" s="72">
        <f t="shared" si="22"/>
        <v>179227259.7071</v>
      </c>
    </row>
    <row r="250" spans="1:23" ht="24.95" customHeight="1" x14ac:dyDescent="0.2">
      <c r="A250" s="138"/>
      <c r="B250" s="138"/>
      <c r="C250" s="70">
        <v>8</v>
      </c>
      <c r="D250" s="71" t="s">
        <v>289</v>
      </c>
      <c r="E250" s="71">
        <v>133248198.76189999</v>
      </c>
      <c r="F250" s="71">
        <v>0</v>
      </c>
      <c r="G250" s="71">
        <v>4245175.6481999997</v>
      </c>
      <c r="H250" s="71">
        <v>428156.2893</v>
      </c>
      <c r="I250" s="71">
        <v>223243.40040000001</v>
      </c>
      <c r="J250" s="71">
        <v>30668552.2245</v>
      </c>
      <c r="K250" s="72">
        <f t="shared" si="21"/>
        <v>168813326.32429999</v>
      </c>
      <c r="L250" s="107"/>
      <c r="M250" s="146"/>
      <c r="N250" s="138"/>
      <c r="O250" s="110">
        <v>26</v>
      </c>
      <c r="P250" s="71" t="s">
        <v>650</v>
      </c>
      <c r="Q250" s="71">
        <v>101563908.1143</v>
      </c>
      <c r="R250" s="71">
        <v>-2734288.18</v>
      </c>
      <c r="S250" s="71">
        <v>3235740.7714999998</v>
      </c>
      <c r="T250" s="71">
        <v>326347.57120000001</v>
      </c>
      <c r="U250" s="71">
        <v>170159.69010000001</v>
      </c>
      <c r="V250" s="71">
        <v>24478624.975099999</v>
      </c>
      <c r="W250" s="72">
        <f t="shared" si="22"/>
        <v>127040492.94219999</v>
      </c>
    </row>
    <row r="251" spans="1:23" ht="24.95" customHeight="1" x14ac:dyDescent="0.2">
      <c r="A251" s="138"/>
      <c r="B251" s="138"/>
      <c r="C251" s="70">
        <v>9</v>
      </c>
      <c r="D251" s="71" t="s">
        <v>290</v>
      </c>
      <c r="E251" s="71">
        <v>146655997.79179999</v>
      </c>
      <c r="F251" s="71">
        <v>0</v>
      </c>
      <c r="G251" s="71">
        <v>4672336.8591</v>
      </c>
      <c r="H251" s="71">
        <v>471238.54889999999</v>
      </c>
      <c r="I251" s="71">
        <v>245706.7634</v>
      </c>
      <c r="J251" s="71">
        <v>33942435.7108</v>
      </c>
      <c r="K251" s="72">
        <f t="shared" si="21"/>
        <v>185987715.67399999</v>
      </c>
      <c r="L251" s="107"/>
      <c r="M251" s="146"/>
      <c r="N251" s="138"/>
      <c r="O251" s="110">
        <v>27</v>
      </c>
      <c r="P251" s="71" t="s">
        <v>651</v>
      </c>
      <c r="Q251" s="71">
        <v>122846389.5175</v>
      </c>
      <c r="R251" s="71">
        <v>-2734288.18</v>
      </c>
      <c r="S251" s="71">
        <v>3913782.7459999998</v>
      </c>
      <c r="T251" s="71">
        <v>394732.94790000003</v>
      </c>
      <c r="U251" s="71">
        <v>205816.2585</v>
      </c>
      <c r="V251" s="71">
        <v>27978006.994600002</v>
      </c>
      <c r="W251" s="72">
        <f t="shared" si="22"/>
        <v>152604440.2845</v>
      </c>
    </row>
    <row r="252" spans="1:23" ht="24.95" customHeight="1" x14ac:dyDescent="0.2">
      <c r="A252" s="138"/>
      <c r="B252" s="138"/>
      <c r="C252" s="70">
        <v>10</v>
      </c>
      <c r="D252" s="71" t="s">
        <v>291</v>
      </c>
      <c r="E252" s="71">
        <v>106713759.34209999</v>
      </c>
      <c r="F252" s="71">
        <v>0</v>
      </c>
      <c r="G252" s="71">
        <v>3399810.7044000002</v>
      </c>
      <c r="H252" s="71">
        <v>342895.19589999999</v>
      </c>
      <c r="I252" s="71">
        <v>178787.72640000001</v>
      </c>
      <c r="J252" s="71">
        <v>25825122.829399999</v>
      </c>
      <c r="K252" s="72">
        <f t="shared" si="21"/>
        <v>136460375.79819998</v>
      </c>
      <c r="L252" s="107"/>
      <c r="M252" s="146"/>
      <c r="N252" s="138"/>
      <c r="O252" s="110">
        <v>28</v>
      </c>
      <c r="P252" s="71" t="s">
        <v>652</v>
      </c>
      <c r="Q252" s="71">
        <v>123240278.6401</v>
      </c>
      <c r="R252" s="71">
        <v>-2734288.18</v>
      </c>
      <c r="S252" s="71">
        <v>3926331.7225000001</v>
      </c>
      <c r="T252" s="71">
        <v>395998.6018</v>
      </c>
      <c r="U252" s="71">
        <v>206476.17850000001</v>
      </c>
      <c r="V252" s="71">
        <v>29047206.228300001</v>
      </c>
      <c r="W252" s="72">
        <f t="shared" si="22"/>
        <v>154082003.19119999</v>
      </c>
    </row>
    <row r="253" spans="1:23" ht="24.95" customHeight="1" x14ac:dyDescent="0.2">
      <c r="A253" s="138"/>
      <c r="B253" s="138"/>
      <c r="C253" s="70">
        <v>11</v>
      </c>
      <c r="D253" s="71" t="s">
        <v>292</v>
      </c>
      <c r="E253" s="71">
        <v>183108909.9639</v>
      </c>
      <c r="F253" s="71">
        <v>0</v>
      </c>
      <c r="G253" s="71">
        <v>5833696.0107000005</v>
      </c>
      <c r="H253" s="71">
        <v>588369.91540000006</v>
      </c>
      <c r="I253" s="71">
        <v>306779.79960000003</v>
      </c>
      <c r="J253" s="71">
        <v>44947588.738799997</v>
      </c>
      <c r="K253" s="72">
        <f t="shared" si="21"/>
        <v>234785344.42839998</v>
      </c>
      <c r="L253" s="107"/>
      <c r="M253" s="146"/>
      <c r="N253" s="138"/>
      <c r="O253" s="110">
        <v>29</v>
      </c>
      <c r="P253" s="71" t="s">
        <v>653</v>
      </c>
      <c r="Q253" s="71">
        <v>108602487.603</v>
      </c>
      <c r="R253" s="71">
        <v>-2734288.18</v>
      </c>
      <c r="S253" s="71">
        <v>3459983.9997</v>
      </c>
      <c r="T253" s="71">
        <v>348964.10259999998</v>
      </c>
      <c r="U253" s="71">
        <v>181952.09280000001</v>
      </c>
      <c r="V253" s="71">
        <v>26158541.473900001</v>
      </c>
      <c r="W253" s="72">
        <f t="shared" si="22"/>
        <v>136017641.09199998</v>
      </c>
    </row>
    <row r="254" spans="1:23" ht="24.95" customHeight="1" x14ac:dyDescent="0.2">
      <c r="A254" s="138"/>
      <c r="B254" s="138"/>
      <c r="C254" s="70">
        <v>12</v>
      </c>
      <c r="D254" s="71" t="s">
        <v>293</v>
      </c>
      <c r="E254" s="71">
        <v>188448199.76010001</v>
      </c>
      <c r="F254" s="71">
        <v>0</v>
      </c>
      <c r="G254" s="71">
        <v>6003801.2971999999</v>
      </c>
      <c r="H254" s="71">
        <v>605526.2487</v>
      </c>
      <c r="I254" s="71">
        <v>315725.22039999999</v>
      </c>
      <c r="J254" s="71">
        <v>45173721.585699998</v>
      </c>
      <c r="K254" s="72">
        <f t="shared" si="21"/>
        <v>240546974.11210001</v>
      </c>
      <c r="L254" s="107"/>
      <c r="M254" s="147"/>
      <c r="N254" s="139"/>
      <c r="O254" s="110">
        <v>30</v>
      </c>
      <c r="P254" s="71" t="s">
        <v>654</v>
      </c>
      <c r="Q254" s="71">
        <v>120828398.78399999</v>
      </c>
      <c r="R254" s="71">
        <v>-2734288.18</v>
      </c>
      <c r="S254" s="71">
        <v>3849491.2568999999</v>
      </c>
      <c r="T254" s="71">
        <v>388248.69189999998</v>
      </c>
      <c r="U254" s="71">
        <v>202435.32639999999</v>
      </c>
      <c r="V254" s="71">
        <v>29559541.432999998</v>
      </c>
      <c r="W254" s="72">
        <f t="shared" si="22"/>
        <v>152093827.31219998</v>
      </c>
    </row>
    <row r="255" spans="1:23" ht="24.95" customHeight="1" x14ac:dyDescent="0.2">
      <c r="A255" s="138"/>
      <c r="B255" s="138"/>
      <c r="C255" s="70">
        <v>13</v>
      </c>
      <c r="D255" s="71" t="s">
        <v>294</v>
      </c>
      <c r="E255" s="71">
        <v>147707068.90149999</v>
      </c>
      <c r="F255" s="71">
        <v>0</v>
      </c>
      <c r="G255" s="71">
        <v>4705823.1014999999</v>
      </c>
      <c r="H255" s="71">
        <v>474615.87560000003</v>
      </c>
      <c r="I255" s="71">
        <v>247467.72289999999</v>
      </c>
      <c r="J255" s="71">
        <v>32997815.694899999</v>
      </c>
      <c r="K255" s="72">
        <f t="shared" si="21"/>
        <v>186132791.29640001</v>
      </c>
      <c r="L255" s="107"/>
      <c r="M255" s="108"/>
      <c r="N255" s="142" t="s">
        <v>840</v>
      </c>
      <c r="O255" s="143"/>
      <c r="P255" s="144"/>
      <c r="Q255" s="111">
        <f>SUM(Q225:Q254)</f>
        <v>3443397733.2029004</v>
      </c>
      <c r="R255" s="111">
        <f t="shared" ref="R255:W255" si="28">SUM(R225:R254)</f>
        <v>-82028645.400000036</v>
      </c>
      <c r="S255" s="111">
        <f t="shared" si="28"/>
        <v>109703758.39910001</v>
      </c>
      <c r="T255" s="111">
        <f t="shared" si="28"/>
        <v>11064407.6982</v>
      </c>
      <c r="U255" s="111">
        <f t="shared" si="28"/>
        <v>5769052.2359999996</v>
      </c>
      <c r="V255" s="111">
        <f t="shared" si="28"/>
        <v>805766300.94150007</v>
      </c>
      <c r="W255" s="111">
        <f t="shared" si="28"/>
        <v>4293672607.0777006</v>
      </c>
    </row>
    <row r="256" spans="1:23" ht="24.95" customHeight="1" x14ac:dyDescent="0.2">
      <c r="A256" s="138"/>
      <c r="B256" s="138"/>
      <c r="C256" s="70">
        <v>14</v>
      </c>
      <c r="D256" s="71" t="s">
        <v>295</v>
      </c>
      <c r="E256" s="71">
        <v>140864570.1728</v>
      </c>
      <c r="F256" s="71">
        <v>0</v>
      </c>
      <c r="G256" s="71">
        <v>4487826.8415999999</v>
      </c>
      <c r="H256" s="71">
        <v>452629.39549999998</v>
      </c>
      <c r="I256" s="71">
        <v>236003.83300000001</v>
      </c>
      <c r="J256" s="71">
        <v>31166678.801399998</v>
      </c>
      <c r="K256" s="72">
        <f t="shared" si="21"/>
        <v>177207709.04430002</v>
      </c>
      <c r="L256" s="107"/>
      <c r="M256" s="145">
        <v>30</v>
      </c>
      <c r="N256" s="137" t="s">
        <v>53</v>
      </c>
      <c r="O256" s="110">
        <v>1</v>
      </c>
      <c r="P256" s="71" t="s">
        <v>655</v>
      </c>
      <c r="Q256" s="71">
        <v>118918114.3823</v>
      </c>
      <c r="R256" s="71">
        <v>-2536017.62</v>
      </c>
      <c r="S256" s="71">
        <v>3788631.2009999999</v>
      </c>
      <c r="T256" s="71">
        <v>382110.52049999998</v>
      </c>
      <c r="U256" s="71">
        <v>199234.845</v>
      </c>
      <c r="V256" s="71">
        <v>32145644.845600002</v>
      </c>
      <c r="W256" s="72">
        <f t="shared" si="22"/>
        <v>152897718.1744</v>
      </c>
    </row>
    <row r="257" spans="1:23" ht="24.95" customHeight="1" x14ac:dyDescent="0.2">
      <c r="A257" s="138"/>
      <c r="B257" s="138"/>
      <c r="C257" s="70">
        <v>15</v>
      </c>
      <c r="D257" s="71" t="s">
        <v>296</v>
      </c>
      <c r="E257" s="71">
        <v>153742087.9826</v>
      </c>
      <c r="F257" s="71">
        <v>0</v>
      </c>
      <c r="G257" s="71">
        <v>4898093.7384000001</v>
      </c>
      <c r="H257" s="71">
        <v>494007.74280000001</v>
      </c>
      <c r="I257" s="71">
        <v>257578.7653</v>
      </c>
      <c r="J257" s="71">
        <v>29993642.409200002</v>
      </c>
      <c r="K257" s="72">
        <f t="shared" si="21"/>
        <v>189385410.63830003</v>
      </c>
      <c r="L257" s="107"/>
      <c r="M257" s="146"/>
      <c r="N257" s="138"/>
      <c r="O257" s="110">
        <v>2</v>
      </c>
      <c r="P257" s="71" t="s">
        <v>656</v>
      </c>
      <c r="Q257" s="71">
        <v>138099406.39660001</v>
      </c>
      <c r="R257" s="71">
        <v>-2536017.62</v>
      </c>
      <c r="S257" s="71">
        <v>4399731.0471000001</v>
      </c>
      <c r="T257" s="71">
        <v>443744.30540000001</v>
      </c>
      <c r="U257" s="71">
        <v>231371.0907</v>
      </c>
      <c r="V257" s="71">
        <v>37041658.849399999</v>
      </c>
      <c r="W257" s="72">
        <f t="shared" si="22"/>
        <v>177679894.06920004</v>
      </c>
    </row>
    <row r="258" spans="1:23" ht="24.95" customHeight="1" x14ac:dyDescent="0.2">
      <c r="A258" s="138"/>
      <c r="B258" s="138"/>
      <c r="C258" s="70">
        <v>16</v>
      </c>
      <c r="D258" s="71" t="s">
        <v>297</v>
      </c>
      <c r="E258" s="71">
        <v>134863748.5828</v>
      </c>
      <c r="F258" s="71">
        <v>0</v>
      </c>
      <c r="G258" s="71">
        <v>4296645.7079999996</v>
      </c>
      <c r="H258" s="71">
        <v>433347.41249999998</v>
      </c>
      <c r="I258" s="71">
        <v>225950.08489999999</v>
      </c>
      <c r="J258" s="71">
        <v>31200678.017700002</v>
      </c>
      <c r="K258" s="72">
        <f t="shared" si="21"/>
        <v>171020369.80589998</v>
      </c>
      <c r="L258" s="107"/>
      <c r="M258" s="146"/>
      <c r="N258" s="138"/>
      <c r="O258" s="110">
        <v>3</v>
      </c>
      <c r="P258" s="71" t="s">
        <v>657</v>
      </c>
      <c r="Q258" s="71">
        <v>137562098.79589999</v>
      </c>
      <c r="R258" s="71">
        <v>-2536017.62</v>
      </c>
      <c r="S258" s="71">
        <v>4382612.8784999996</v>
      </c>
      <c r="T258" s="71">
        <v>442017.81579999998</v>
      </c>
      <c r="U258" s="71">
        <v>230470.88810000001</v>
      </c>
      <c r="V258" s="71">
        <v>34399298.118699998</v>
      </c>
      <c r="W258" s="72">
        <f t="shared" si="22"/>
        <v>174480480.87699997</v>
      </c>
    </row>
    <row r="259" spans="1:23" ht="24.95" customHeight="1" x14ac:dyDescent="0.2">
      <c r="A259" s="138"/>
      <c r="B259" s="138"/>
      <c r="C259" s="70">
        <v>17</v>
      </c>
      <c r="D259" s="71" t="s">
        <v>298</v>
      </c>
      <c r="E259" s="71">
        <v>110606586.6001</v>
      </c>
      <c r="F259" s="71">
        <v>0</v>
      </c>
      <c r="G259" s="71">
        <v>3523832.9098</v>
      </c>
      <c r="H259" s="71">
        <v>355403.72129999998</v>
      </c>
      <c r="I259" s="71">
        <v>185309.75080000001</v>
      </c>
      <c r="J259" s="71">
        <v>27585280.015799999</v>
      </c>
      <c r="K259" s="72">
        <f t="shared" si="21"/>
        <v>142256412.99779999</v>
      </c>
      <c r="L259" s="107"/>
      <c r="M259" s="146"/>
      <c r="N259" s="138"/>
      <c r="O259" s="110">
        <v>4</v>
      </c>
      <c r="P259" s="71" t="s">
        <v>868</v>
      </c>
      <c r="Q259" s="71">
        <v>147381603.92570001</v>
      </c>
      <c r="R259" s="71">
        <v>-2536017.62</v>
      </c>
      <c r="S259" s="71">
        <v>4695454.0608999999</v>
      </c>
      <c r="T259" s="71">
        <v>473570.08380000002</v>
      </c>
      <c r="U259" s="71">
        <v>246922.44039999999</v>
      </c>
      <c r="V259" s="71">
        <v>30662555.899099998</v>
      </c>
      <c r="W259" s="72">
        <f t="shared" si="22"/>
        <v>180924088.7899</v>
      </c>
    </row>
    <row r="260" spans="1:23" ht="24.95" customHeight="1" x14ac:dyDescent="0.2">
      <c r="A260" s="139"/>
      <c r="B260" s="139"/>
      <c r="C260" s="70">
        <v>18</v>
      </c>
      <c r="D260" s="71" t="s">
        <v>299</v>
      </c>
      <c r="E260" s="71">
        <v>137638738.3452</v>
      </c>
      <c r="F260" s="71">
        <v>0</v>
      </c>
      <c r="G260" s="71">
        <v>4385054.5500999996</v>
      </c>
      <c r="H260" s="71">
        <v>442264.07579999999</v>
      </c>
      <c r="I260" s="71">
        <v>230599.28959999999</v>
      </c>
      <c r="J260" s="71">
        <v>29071159.942699999</v>
      </c>
      <c r="K260" s="72">
        <f t="shared" si="21"/>
        <v>171767816.20340002</v>
      </c>
      <c r="L260" s="107"/>
      <c r="M260" s="146"/>
      <c r="N260" s="138"/>
      <c r="O260" s="110">
        <v>5</v>
      </c>
      <c r="P260" s="71" t="s">
        <v>658</v>
      </c>
      <c r="Q260" s="71">
        <v>149533421.85350001</v>
      </c>
      <c r="R260" s="71">
        <v>-2536017.62</v>
      </c>
      <c r="S260" s="71">
        <v>4764009.1719000004</v>
      </c>
      <c r="T260" s="71">
        <v>480484.35649999999</v>
      </c>
      <c r="U260" s="71">
        <v>250527.58600000001</v>
      </c>
      <c r="V260" s="71">
        <v>41495429.316299997</v>
      </c>
      <c r="W260" s="72">
        <f t="shared" si="22"/>
        <v>193987854.66420001</v>
      </c>
    </row>
    <row r="261" spans="1:23" ht="24.95" customHeight="1" x14ac:dyDescent="0.2">
      <c r="A261" s="70"/>
      <c r="B261" s="142" t="s">
        <v>823</v>
      </c>
      <c r="C261" s="143"/>
      <c r="D261" s="144"/>
      <c r="E261" s="111">
        <f>SUM(E243:E260)</f>
        <v>2510295124.8533998</v>
      </c>
      <c r="F261" s="111">
        <f t="shared" ref="F261:K261" si="29">SUM(F243:F260)</f>
        <v>0</v>
      </c>
      <c r="G261" s="111">
        <f t="shared" si="29"/>
        <v>79975893.354499996</v>
      </c>
      <c r="H261" s="111">
        <f t="shared" si="29"/>
        <v>8066140.1486</v>
      </c>
      <c r="I261" s="111">
        <f t="shared" si="29"/>
        <v>4205736.5500000007</v>
      </c>
      <c r="J261" s="111">
        <f t="shared" si="29"/>
        <v>589484076.74739993</v>
      </c>
      <c r="K261" s="111">
        <f t="shared" si="29"/>
        <v>3192026971.6539001</v>
      </c>
      <c r="L261" s="107"/>
      <c r="M261" s="146"/>
      <c r="N261" s="138"/>
      <c r="O261" s="110">
        <v>6</v>
      </c>
      <c r="P261" s="71" t="s">
        <v>659</v>
      </c>
      <c r="Q261" s="71">
        <v>153689919.92269999</v>
      </c>
      <c r="R261" s="71">
        <v>-2536017.62</v>
      </c>
      <c r="S261" s="71">
        <v>4896431.7078999998</v>
      </c>
      <c r="T261" s="71">
        <v>493840.1152</v>
      </c>
      <c r="U261" s="71">
        <v>257491.36309999999</v>
      </c>
      <c r="V261" s="71">
        <v>43095295.421599999</v>
      </c>
      <c r="W261" s="72">
        <f t="shared" si="22"/>
        <v>199896960.91049999</v>
      </c>
    </row>
    <row r="262" spans="1:23" ht="24.95" customHeight="1" x14ac:dyDescent="0.2">
      <c r="A262" s="141">
        <v>13</v>
      </c>
      <c r="B262" s="137" t="s">
        <v>36</v>
      </c>
      <c r="C262" s="70">
        <v>1</v>
      </c>
      <c r="D262" s="71" t="s">
        <v>300</v>
      </c>
      <c r="E262" s="71">
        <v>161728446.255</v>
      </c>
      <c r="F262" s="71">
        <v>0</v>
      </c>
      <c r="G262" s="71">
        <v>5152532.4023000002</v>
      </c>
      <c r="H262" s="71">
        <v>519669.69959999999</v>
      </c>
      <c r="I262" s="71">
        <v>270959.07209999999</v>
      </c>
      <c r="J262" s="71">
        <v>39151987.798799999</v>
      </c>
      <c r="K262" s="72">
        <f t="shared" si="21"/>
        <v>206823595.22780001</v>
      </c>
      <c r="L262" s="107"/>
      <c r="M262" s="146"/>
      <c r="N262" s="138"/>
      <c r="O262" s="110">
        <v>7</v>
      </c>
      <c r="P262" s="71" t="s">
        <v>660</v>
      </c>
      <c r="Q262" s="71">
        <v>166621442.30520001</v>
      </c>
      <c r="R262" s="71">
        <v>-2536017.62</v>
      </c>
      <c r="S262" s="71">
        <v>5308419.1449999996</v>
      </c>
      <c r="T262" s="71">
        <v>535391.99120000005</v>
      </c>
      <c r="U262" s="71">
        <v>279156.77439999999</v>
      </c>
      <c r="V262" s="71">
        <v>44592529.564400002</v>
      </c>
      <c r="W262" s="72">
        <f t="shared" si="22"/>
        <v>214800922.1602</v>
      </c>
    </row>
    <row r="263" spans="1:23" ht="24.95" customHeight="1" x14ac:dyDescent="0.2">
      <c r="A263" s="141"/>
      <c r="B263" s="138"/>
      <c r="C263" s="70">
        <v>2</v>
      </c>
      <c r="D263" s="71" t="s">
        <v>301</v>
      </c>
      <c r="E263" s="71">
        <v>123064419.0398</v>
      </c>
      <c r="F263" s="71">
        <v>0</v>
      </c>
      <c r="G263" s="71">
        <v>3920728.9833999998</v>
      </c>
      <c r="H263" s="71">
        <v>395433.52549999999</v>
      </c>
      <c r="I263" s="71">
        <v>206181.5442</v>
      </c>
      <c r="J263" s="71">
        <v>28975819.3926</v>
      </c>
      <c r="K263" s="72">
        <f t="shared" si="21"/>
        <v>156562582.48550001</v>
      </c>
      <c r="L263" s="107"/>
      <c r="M263" s="146"/>
      <c r="N263" s="138"/>
      <c r="O263" s="110">
        <v>8</v>
      </c>
      <c r="P263" s="71" t="s">
        <v>661</v>
      </c>
      <c r="Q263" s="71">
        <v>122627266.7421</v>
      </c>
      <c r="R263" s="71">
        <v>-2536017.62</v>
      </c>
      <c r="S263" s="71">
        <v>3906801.6784999999</v>
      </c>
      <c r="T263" s="71">
        <v>394028.85729999997</v>
      </c>
      <c r="U263" s="71">
        <v>205449.14129999999</v>
      </c>
      <c r="V263" s="71">
        <v>33329337.7086</v>
      </c>
      <c r="W263" s="72">
        <f t="shared" si="22"/>
        <v>157926866.50779998</v>
      </c>
    </row>
    <row r="264" spans="1:23" ht="24.95" customHeight="1" x14ac:dyDescent="0.2">
      <c r="A264" s="141"/>
      <c r="B264" s="138"/>
      <c r="C264" s="70">
        <v>3</v>
      </c>
      <c r="D264" s="71" t="s">
        <v>302</v>
      </c>
      <c r="E264" s="71">
        <v>117340193.19750001</v>
      </c>
      <c r="F264" s="71">
        <v>0</v>
      </c>
      <c r="G264" s="71">
        <v>3738359.9578999998</v>
      </c>
      <c r="H264" s="71">
        <v>377040.30660000001</v>
      </c>
      <c r="I264" s="71">
        <v>196591.20329999999</v>
      </c>
      <c r="J264" s="71">
        <v>25090520.8959</v>
      </c>
      <c r="K264" s="72">
        <f t="shared" si="21"/>
        <v>146742705.56120002</v>
      </c>
      <c r="L264" s="107"/>
      <c r="M264" s="146"/>
      <c r="N264" s="138"/>
      <c r="O264" s="110">
        <v>9</v>
      </c>
      <c r="P264" s="71" t="s">
        <v>662</v>
      </c>
      <c r="Q264" s="71">
        <v>145532686.30630001</v>
      </c>
      <c r="R264" s="71">
        <v>-2536017.62</v>
      </c>
      <c r="S264" s="71">
        <v>4636549.0991000002</v>
      </c>
      <c r="T264" s="71">
        <v>467629.09759999998</v>
      </c>
      <c r="U264" s="71">
        <v>243824.7726</v>
      </c>
      <c r="V264" s="71">
        <v>40510530.378200002</v>
      </c>
      <c r="W264" s="72">
        <f t="shared" si="22"/>
        <v>188855202.03380001</v>
      </c>
    </row>
    <row r="265" spans="1:23" ht="24.95" customHeight="1" x14ac:dyDescent="0.2">
      <c r="A265" s="141"/>
      <c r="B265" s="138"/>
      <c r="C265" s="70">
        <v>4</v>
      </c>
      <c r="D265" s="71" t="s">
        <v>303</v>
      </c>
      <c r="E265" s="71">
        <v>121160119.72</v>
      </c>
      <c r="F265" s="71">
        <v>0</v>
      </c>
      <c r="G265" s="71">
        <v>3860059.6072</v>
      </c>
      <c r="H265" s="71">
        <v>389314.58549999999</v>
      </c>
      <c r="I265" s="71">
        <v>202991.0901</v>
      </c>
      <c r="J265" s="71">
        <v>28326408.989500001</v>
      </c>
      <c r="K265" s="72">
        <f t="shared" ref="K265:K328" si="30">SUM(E265:J265)</f>
        <v>153938893.9923</v>
      </c>
      <c r="L265" s="107"/>
      <c r="M265" s="146"/>
      <c r="N265" s="138"/>
      <c r="O265" s="110">
        <v>10</v>
      </c>
      <c r="P265" s="71" t="s">
        <v>663</v>
      </c>
      <c r="Q265" s="71">
        <v>152366035.02509999</v>
      </c>
      <c r="R265" s="71">
        <v>-2536017.62</v>
      </c>
      <c r="S265" s="71">
        <v>4854253.8474000003</v>
      </c>
      <c r="T265" s="71">
        <v>489586.17660000001</v>
      </c>
      <c r="U265" s="71">
        <v>255273.3327</v>
      </c>
      <c r="V265" s="71">
        <v>41559621.866400003</v>
      </c>
      <c r="W265" s="72">
        <f t="shared" ref="W265:W328" si="31">SUM(Q265:V265)</f>
        <v>196988752.62820002</v>
      </c>
    </row>
    <row r="266" spans="1:23" ht="24.95" customHeight="1" x14ac:dyDescent="0.2">
      <c r="A266" s="141"/>
      <c r="B266" s="138"/>
      <c r="C266" s="70">
        <v>5</v>
      </c>
      <c r="D266" s="71" t="s">
        <v>304</v>
      </c>
      <c r="E266" s="71">
        <v>128332177.3672</v>
      </c>
      <c r="F266" s="71">
        <v>0</v>
      </c>
      <c r="G266" s="71">
        <v>4088555.3374000001</v>
      </c>
      <c r="H266" s="71">
        <v>412360.0122</v>
      </c>
      <c r="I266" s="71">
        <v>215007.12150000001</v>
      </c>
      <c r="J266" s="71">
        <v>30059480.979400001</v>
      </c>
      <c r="K266" s="72">
        <f t="shared" si="30"/>
        <v>163107580.8177</v>
      </c>
      <c r="L266" s="107"/>
      <c r="M266" s="146"/>
      <c r="N266" s="138"/>
      <c r="O266" s="110">
        <v>11</v>
      </c>
      <c r="P266" s="71" t="s">
        <v>848</v>
      </c>
      <c r="Q266" s="71">
        <v>110196569.4051</v>
      </c>
      <c r="R266" s="71">
        <v>-2536017.62</v>
      </c>
      <c r="S266" s="71">
        <v>3510770.1065000002</v>
      </c>
      <c r="T266" s="71">
        <v>354086.24430000002</v>
      </c>
      <c r="U266" s="71">
        <v>184622.80989999999</v>
      </c>
      <c r="V266" s="71">
        <v>30166966.577</v>
      </c>
      <c r="W266" s="72">
        <f t="shared" si="31"/>
        <v>141876997.5228</v>
      </c>
    </row>
    <row r="267" spans="1:23" ht="24.95" customHeight="1" x14ac:dyDescent="0.2">
      <c r="A267" s="141"/>
      <c r="B267" s="138"/>
      <c r="C267" s="70">
        <v>6</v>
      </c>
      <c r="D267" s="71" t="s">
        <v>305</v>
      </c>
      <c r="E267" s="71">
        <v>130822882.2096</v>
      </c>
      <c r="F267" s="71">
        <v>0</v>
      </c>
      <c r="G267" s="71">
        <v>4167907.1008000001</v>
      </c>
      <c r="H267" s="71">
        <v>420363.20439999999</v>
      </c>
      <c r="I267" s="71">
        <v>219180.03659999999</v>
      </c>
      <c r="J267" s="71">
        <v>30986530.504799999</v>
      </c>
      <c r="K267" s="72">
        <f t="shared" si="30"/>
        <v>166616863.0562</v>
      </c>
      <c r="L267" s="107"/>
      <c r="M267" s="146"/>
      <c r="N267" s="138"/>
      <c r="O267" s="110">
        <v>12</v>
      </c>
      <c r="P267" s="71" t="s">
        <v>664</v>
      </c>
      <c r="Q267" s="71">
        <v>114921841.69760001</v>
      </c>
      <c r="R267" s="71">
        <v>-2536017.62</v>
      </c>
      <c r="S267" s="71">
        <v>3661313.3111999999</v>
      </c>
      <c r="T267" s="71">
        <v>369269.60190000001</v>
      </c>
      <c r="U267" s="71">
        <v>192539.50870000001</v>
      </c>
      <c r="V267" s="71">
        <v>30047271.574999999</v>
      </c>
      <c r="W267" s="72">
        <f t="shared" si="31"/>
        <v>146656218.07439998</v>
      </c>
    </row>
    <row r="268" spans="1:23" ht="24.95" customHeight="1" x14ac:dyDescent="0.2">
      <c r="A268" s="141"/>
      <c r="B268" s="138"/>
      <c r="C268" s="70">
        <v>7</v>
      </c>
      <c r="D268" s="71" t="s">
        <v>306</v>
      </c>
      <c r="E268" s="71">
        <v>107798867.2912</v>
      </c>
      <c r="F268" s="71">
        <v>0</v>
      </c>
      <c r="G268" s="71">
        <v>3434381.3317999998</v>
      </c>
      <c r="H268" s="71">
        <v>346381.89069999999</v>
      </c>
      <c r="I268" s="71">
        <v>180605.71119999999</v>
      </c>
      <c r="J268" s="71">
        <v>25530924.922899999</v>
      </c>
      <c r="K268" s="72">
        <f t="shared" si="30"/>
        <v>137291161.1478</v>
      </c>
      <c r="L268" s="107"/>
      <c r="M268" s="146"/>
      <c r="N268" s="138"/>
      <c r="O268" s="110">
        <v>13</v>
      </c>
      <c r="P268" s="71" t="s">
        <v>869</v>
      </c>
      <c r="Q268" s="71">
        <v>112658247.3123</v>
      </c>
      <c r="R268" s="71">
        <v>-2536017.62</v>
      </c>
      <c r="S268" s="71">
        <v>3589197.0961000002</v>
      </c>
      <c r="T268" s="71">
        <v>361996.16639999999</v>
      </c>
      <c r="U268" s="71">
        <v>188747.09340000001</v>
      </c>
      <c r="V268" s="71">
        <v>30184854.224399999</v>
      </c>
      <c r="W268" s="72">
        <f t="shared" si="31"/>
        <v>144447024.2726</v>
      </c>
    </row>
    <row r="269" spans="1:23" ht="24.95" customHeight="1" x14ac:dyDescent="0.2">
      <c r="A269" s="141"/>
      <c r="B269" s="138"/>
      <c r="C269" s="70">
        <v>8</v>
      </c>
      <c r="D269" s="71" t="s">
        <v>307</v>
      </c>
      <c r="E269" s="71">
        <v>132799581.001</v>
      </c>
      <c r="F269" s="71">
        <v>0</v>
      </c>
      <c r="G269" s="71">
        <v>4230883.0632999996</v>
      </c>
      <c r="H269" s="71">
        <v>426714.78</v>
      </c>
      <c r="I269" s="71">
        <v>222491.78839999999</v>
      </c>
      <c r="J269" s="71">
        <v>29668553.423799999</v>
      </c>
      <c r="K269" s="72">
        <f t="shared" si="30"/>
        <v>167348224.05649999</v>
      </c>
      <c r="L269" s="107"/>
      <c r="M269" s="146"/>
      <c r="N269" s="138"/>
      <c r="O269" s="110">
        <v>14</v>
      </c>
      <c r="P269" s="71" t="s">
        <v>665</v>
      </c>
      <c r="Q269" s="71">
        <v>167327234.54390001</v>
      </c>
      <c r="R269" s="71">
        <v>-2536017.62</v>
      </c>
      <c r="S269" s="71">
        <v>5330905.0926999999</v>
      </c>
      <c r="T269" s="71">
        <v>537659.85970000003</v>
      </c>
      <c r="U269" s="71">
        <v>280339.25540000002</v>
      </c>
      <c r="V269" s="71">
        <v>41268915.881099999</v>
      </c>
      <c r="W269" s="72">
        <f t="shared" si="31"/>
        <v>212209037.01280001</v>
      </c>
    </row>
    <row r="270" spans="1:23" ht="24.95" customHeight="1" x14ac:dyDescent="0.2">
      <c r="A270" s="141"/>
      <c r="B270" s="138"/>
      <c r="C270" s="70">
        <v>9</v>
      </c>
      <c r="D270" s="71" t="s">
        <v>308</v>
      </c>
      <c r="E270" s="71">
        <v>142090273.15090001</v>
      </c>
      <c r="F270" s="71">
        <v>0</v>
      </c>
      <c r="G270" s="71">
        <v>4526876.7084999997</v>
      </c>
      <c r="H270" s="71">
        <v>456567.85359999997</v>
      </c>
      <c r="I270" s="71">
        <v>238057.36989999999</v>
      </c>
      <c r="J270" s="71">
        <v>33619757.117600001</v>
      </c>
      <c r="K270" s="72">
        <f t="shared" si="30"/>
        <v>180931532.20049998</v>
      </c>
      <c r="L270" s="107"/>
      <c r="M270" s="146"/>
      <c r="N270" s="138"/>
      <c r="O270" s="110">
        <v>15</v>
      </c>
      <c r="P270" s="71" t="s">
        <v>870</v>
      </c>
      <c r="Q270" s="71">
        <v>114101541.7789</v>
      </c>
      <c r="R270" s="71">
        <v>-2536017.62</v>
      </c>
      <c r="S270" s="71">
        <v>3635179.2450999999</v>
      </c>
      <c r="T270" s="71">
        <v>366633.79460000002</v>
      </c>
      <c r="U270" s="71">
        <v>191165.18210000001</v>
      </c>
      <c r="V270" s="71">
        <v>31134104.730500001</v>
      </c>
      <c r="W270" s="72">
        <f t="shared" si="31"/>
        <v>146892607.1112</v>
      </c>
    </row>
    <row r="271" spans="1:23" ht="24.95" customHeight="1" x14ac:dyDescent="0.2">
      <c r="A271" s="141"/>
      <c r="B271" s="138"/>
      <c r="C271" s="70">
        <v>10</v>
      </c>
      <c r="D271" s="71" t="s">
        <v>309</v>
      </c>
      <c r="E271" s="71">
        <v>124076011.6956</v>
      </c>
      <c r="F271" s="71">
        <v>0</v>
      </c>
      <c r="G271" s="71">
        <v>3952957.4753999999</v>
      </c>
      <c r="H271" s="71">
        <v>398683.99920000002</v>
      </c>
      <c r="I271" s="71">
        <v>207876.36170000001</v>
      </c>
      <c r="J271" s="71">
        <v>28922663.901500002</v>
      </c>
      <c r="K271" s="72">
        <f t="shared" si="30"/>
        <v>157558193.43340001</v>
      </c>
      <c r="L271" s="107"/>
      <c r="M271" s="146"/>
      <c r="N271" s="138"/>
      <c r="O271" s="110">
        <v>16</v>
      </c>
      <c r="P271" s="71" t="s">
        <v>666</v>
      </c>
      <c r="Q271" s="71">
        <v>119733372.3187</v>
      </c>
      <c r="R271" s="71">
        <v>-2536017.62</v>
      </c>
      <c r="S271" s="71">
        <v>3814604.6338</v>
      </c>
      <c r="T271" s="71">
        <v>384730.12680000003</v>
      </c>
      <c r="U271" s="71">
        <v>200600.7243</v>
      </c>
      <c r="V271" s="71">
        <v>31408572.284200002</v>
      </c>
      <c r="W271" s="72">
        <f t="shared" si="31"/>
        <v>153005862.46779999</v>
      </c>
    </row>
    <row r="272" spans="1:23" ht="24.95" customHeight="1" x14ac:dyDescent="0.2">
      <c r="A272" s="141"/>
      <c r="B272" s="138"/>
      <c r="C272" s="70">
        <v>11</v>
      </c>
      <c r="D272" s="71" t="s">
        <v>310</v>
      </c>
      <c r="E272" s="71">
        <v>132967904.4665</v>
      </c>
      <c r="F272" s="71">
        <v>0</v>
      </c>
      <c r="G272" s="71">
        <v>4236245.7074999996</v>
      </c>
      <c r="H272" s="71">
        <v>427255.641</v>
      </c>
      <c r="I272" s="71">
        <v>222773.79670000001</v>
      </c>
      <c r="J272" s="71">
        <v>30259860.6886</v>
      </c>
      <c r="K272" s="72">
        <f t="shared" si="30"/>
        <v>168114040.3003</v>
      </c>
      <c r="L272" s="107"/>
      <c r="M272" s="146"/>
      <c r="N272" s="138"/>
      <c r="O272" s="110">
        <v>17</v>
      </c>
      <c r="P272" s="71" t="s">
        <v>667</v>
      </c>
      <c r="Q272" s="71">
        <v>156433670.37439999</v>
      </c>
      <c r="R272" s="71">
        <v>-2536017.62</v>
      </c>
      <c r="S272" s="71">
        <v>4983845.2917999998</v>
      </c>
      <c r="T272" s="71">
        <v>502656.3995</v>
      </c>
      <c r="U272" s="71">
        <v>262088.22959999999</v>
      </c>
      <c r="V272" s="71">
        <v>39932036.250799999</v>
      </c>
      <c r="W272" s="72">
        <f t="shared" si="31"/>
        <v>199578278.92610002</v>
      </c>
    </row>
    <row r="273" spans="1:23" ht="24.95" customHeight="1" x14ac:dyDescent="0.2">
      <c r="A273" s="141"/>
      <c r="B273" s="138"/>
      <c r="C273" s="70">
        <v>12</v>
      </c>
      <c r="D273" s="71" t="s">
        <v>311</v>
      </c>
      <c r="E273" s="71">
        <v>93311594.759299994</v>
      </c>
      <c r="F273" s="71">
        <v>0</v>
      </c>
      <c r="G273" s="71">
        <v>2972829.0022</v>
      </c>
      <c r="H273" s="71">
        <v>299831.04109999997</v>
      </c>
      <c r="I273" s="71">
        <v>156333.8034</v>
      </c>
      <c r="J273" s="71">
        <v>22336901.535999998</v>
      </c>
      <c r="K273" s="72">
        <f t="shared" si="30"/>
        <v>119077490.14199999</v>
      </c>
      <c r="L273" s="107"/>
      <c r="M273" s="146"/>
      <c r="N273" s="138"/>
      <c r="O273" s="110">
        <v>18</v>
      </c>
      <c r="P273" s="71" t="s">
        <v>668</v>
      </c>
      <c r="Q273" s="71">
        <v>135264312.9772</v>
      </c>
      <c r="R273" s="71">
        <v>-2536017.62</v>
      </c>
      <c r="S273" s="71">
        <v>4309407.3530000001</v>
      </c>
      <c r="T273" s="71">
        <v>434634.51559999998</v>
      </c>
      <c r="U273" s="71">
        <v>226621.18859999999</v>
      </c>
      <c r="V273" s="71">
        <v>31795440.231800001</v>
      </c>
      <c r="W273" s="72">
        <f t="shared" si="31"/>
        <v>169494398.6462</v>
      </c>
    </row>
    <row r="274" spans="1:23" ht="24.95" customHeight="1" x14ac:dyDescent="0.2">
      <c r="A274" s="141"/>
      <c r="B274" s="138"/>
      <c r="C274" s="70">
        <v>13</v>
      </c>
      <c r="D274" s="71" t="s">
        <v>312</v>
      </c>
      <c r="E274" s="71">
        <v>118266149.7454</v>
      </c>
      <c r="F274" s="71">
        <v>0</v>
      </c>
      <c r="G274" s="71">
        <v>3767860.1554999999</v>
      </c>
      <c r="H274" s="71">
        <v>380015.61219999997</v>
      </c>
      <c r="I274" s="71">
        <v>198142.5465</v>
      </c>
      <c r="J274" s="71">
        <v>27767832.3134</v>
      </c>
      <c r="K274" s="72">
        <f t="shared" si="30"/>
        <v>150380000.373</v>
      </c>
      <c r="L274" s="107"/>
      <c r="M274" s="146"/>
      <c r="N274" s="138"/>
      <c r="O274" s="110">
        <v>19</v>
      </c>
      <c r="P274" s="71" t="s">
        <v>669</v>
      </c>
      <c r="Q274" s="71">
        <v>124174617.01530001</v>
      </c>
      <c r="R274" s="71">
        <v>-2536017.62</v>
      </c>
      <c r="S274" s="71">
        <v>3956098.9580000001</v>
      </c>
      <c r="T274" s="71">
        <v>399000.84009999997</v>
      </c>
      <c r="U274" s="71">
        <v>208041.56460000001</v>
      </c>
      <c r="V274" s="71">
        <v>30167030.008400001</v>
      </c>
      <c r="W274" s="72">
        <f t="shared" si="31"/>
        <v>156368770.76640001</v>
      </c>
    </row>
    <row r="275" spans="1:23" ht="24.95" customHeight="1" x14ac:dyDescent="0.2">
      <c r="A275" s="141"/>
      <c r="B275" s="138"/>
      <c r="C275" s="70">
        <v>14</v>
      </c>
      <c r="D275" s="71" t="s">
        <v>313</v>
      </c>
      <c r="E275" s="71">
        <v>115408501.31810001</v>
      </c>
      <c r="F275" s="71">
        <v>0</v>
      </c>
      <c r="G275" s="71">
        <v>3676817.8777999999</v>
      </c>
      <c r="H275" s="71">
        <v>370833.3481</v>
      </c>
      <c r="I275" s="71">
        <v>193354.8559</v>
      </c>
      <c r="J275" s="71">
        <v>26791306.3167</v>
      </c>
      <c r="K275" s="72">
        <f t="shared" si="30"/>
        <v>146440813.71660003</v>
      </c>
      <c r="L275" s="107"/>
      <c r="M275" s="146"/>
      <c r="N275" s="138"/>
      <c r="O275" s="110">
        <v>20</v>
      </c>
      <c r="P275" s="71" t="s">
        <v>871</v>
      </c>
      <c r="Q275" s="71">
        <v>112122598.632</v>
      </c>
      <c r="R275" s="71">
        <v>-2536017.62</v>
      </c>
      <c r="S275" s="71">
        <v>3572131.7793000001</v>
      </c>
      <c r="T275" s="71">
        <v>360275.0073</v>
      </c>
      <c r="U275" s="71">
        <v>187849.67009999999</v>
      </c>
      <c r="V275" s="71">
        <v>28820952.828899998</v>
      </c>
      <c r="W275" s="72">
        <f t="shared" si="31"/>
        <v>142527790.2976</v>
      </c>
    </row>
    <row r="276" spans="1:23" ht="24.95" customHeight="1" x14ac:dyDescent="0.2">
      <c r="A276" s="141"/>
      <c r="B276" s="138"/>
      <c r="C276" s="70">
        <v>15</v>
      </c>
      <c r="D276" s="71" t="s">
        <v>314</v>
      </c>
      <c r="E276" s="71">
        <v>123777174.4075</v>
      </c>
      <c r="F276" s="71">
        <v>0</v>
      </c>
      <c r="G276" s="71">
        <v>3943436.7705000001</v>
      </c>
      <c r="H276" s="71">
        <v>397723.76809999999</v>
      </c>
      <c r="I276" s="71">
        <v>207375.6911</v>
      </c>
      <c r="J276" s="71">
        <v>28868176.351500001</v>
      </c>
      <c r="K276" s="72">
        <f t="shared" si="30"/>
        <v>157193886.9887</v>
      </c>
      <c r="L276" s="107"/>
      <c r="M276" s="146"/>
      <c r="N276" s="138"/>
      <c r="O276" s="110">
        <v>21</v>
      </c>
      <c r="P276" s="71" t="s">
        <v>670</v>
      </c>
      <c r="Q276" s="71">
        <v>138470748.95950001</v>
      </c>
      <c r="R276" s="71">
        <v>-2536017.62</v>
      </c>
      <c r="S276" s="71">
        <v>4411561.7092000004</v>
      </c>
      <c r="T276" s="71">
        <v>444937.51209999999</v>
      </c>
      <c r="U276" s="71">
        <v>231993.23629999999</v>
      </c>
      <c r="V276" s="71">
        <v>36384382.956</v>
      </c>
      <c r="W276" s="72">
        <f t="shared" si="31"/>
        <v>177407606.75310001</v>
      </c>
    </row>
    <row r="277" spans="1:23" ht="24.95" customHeight="1" x14ac:dyDescent="0.2">
      <c r="A277" s="141"/>
      <c r="B277" s="139"/>
      <c r="C277" s="70">
        <v>16</v>
      </c>
      <c r="D277" s="71" t="s">
        <v>315</v>
      </c>
      <c r="E277" s="71">
        <v>120321067.72830001</v>
      </c>
      <c r="F277" s="71">
        <v>0</v>
      </c>
      <c r="G277" s="71">
        <v>3833328.1157999998</v>
      </c>
      <c r="H277" s="71">
        <v>386618.52370000002</v>
      </c>
      <c r="I277" s="71">
        <v>201585.34640000001</v>
      </c>
      <c r="J277" s="71">
        <v>28088858.495299999</v>
      </c>
      <c r="K277" s="72">
        <f t="shared" si="30"/>
        <v>152831458.20949998</v>
      </c>
      <c r="L277" s="107"/>
      <c r="M277" s="146"/>
      <c r="N277" s="138"/>
      <c r="O277" s="110">
        <v>22</v>
      </c>
      <c r="P277" s="71" t="s">
        <v>872</v>
      </c>
      <c r="Q277" s="71">
        <v>128260556.8741</v>
      </c>
      <c r="R277" s="71">
        <v>-2536017.62</v>
      </c>
      <c r="S277" s="71">
        <v>4086273.5685999999</v>
      </c>
      <c r="T277" s="71">
        <v>412129.87949999998</v>
      </c>
      <c r="U277" s="71">
        <v>214887.12890000001</v>
      </c>
      <c r="V277" s="71">
        <v>33019982.899500001</v>
      </c>
      <c r="W277" s="72">
        <f t="shared" si="31"/>
        <v>163457812.7306</v>
      </c>
    </row>
    <row r="278" spans="1:23" ht="24.95" customHeight="1" x14ac:dyDescent="0.2">
      <c r="A278" s="70"/>
      <c r="B278" s="142" t="s">
        <v>824</v>
      </c>
      <c r="C278" s="143"/>
      <c r="D278" s="144"/>
      <c r="E278" s="111">
        <f>SUM(E262:E277)</f>
        <v>1993265363.3529003</v>
      </c>
      <c r="F278" s="111">
        <f t="shared" ref="F278:K278" si="32">SUM(F262:F277)</f>
        <v>0</v>
      </c>
      <c r="G278" s="111">
        <f t="shared" si="32"/>
        <v>63503759.597300008</v>
      </c>
      <c r="H278" s="111">
        <f t="shared" si="32"/>
        <v>6404807.7915000003</v>
      </c>
      <c r="I278" s="111">
        <f t="shared" si="32"/>
        <v>3339507.3390000002</v>
      </c>
      <c r="J278" s="111">
        <f t="shared" si="32"/>
        <v>464445583.62829995</v>
      </c>
      <c r="K278" s="111">
        <f t="shared" si="32"/>
        <v>2530959021.7089996</v>
      </c>
      <c r="L278" s="107"/>
      <c r="M278" s="146"/>
      <c r="N278" s="138"/>
      <c r="O278" s="110">
        <v>23</v>
      </c>
      <c r="P278" s="71" t="s">
        <v>873</v>
      </c>
      <c r="Q278" s="71">
        <v>132781897.1083</v>
      </c>
      <c r="R278" s="71">
        <v>-2536017.62</v>
      </c>
      <c r="S278" s="71">
        <v>4230319.6693000002</v>
      </c>
      <c r="T278" s="71">
        <v>426657.95770000003</v>
      </c>
      <c r="U278" s="71">
        <v>222462.16089999999</v>
      </c>
      <c r="V278" s="71">
        <v>36239949.718199998</v>
      </c>
      <c r="W278" s="72">
        <f t="shared" si="31"/>
        <v>171365268.99439999</v>
      </c>
    </row>
    <row r="279" spans="1:23" ht="24.95" customHeight="1" x14ac:dyDescent="0.2">
      <c r="A279" s="141">
        <v>14</v>
      </c>
      <c r="B279" s="137" t="s">
        <v>37</v>
      </c>
      <c r="C279" s="70">
        <v>1</v>
      </c>
      <c r="D279" s="71" t="s">
        <v>316</v>
      </c>
      <c r="E279" s="71">
        <v>150722857.55379999</v>
      </c>
      <c r="F279" s="71">
        <v>0</v>
      </c>
      <c r="G279" s="71">
        <v>4801903.5938999997</v>
      </c>
      <c r="H279" s="71">
        <v>484306.27960000001</v>
      </c>
      <c r="I279" s="71">
        <v>252520.3609</v>
      </c>
      <c r="J279" s="71">
        <v>36434012.056999996</v>
      </c>
      <c r="K279" s="72">
        <f t="shared" si="30"/>
        <v>192695599.8452</v>
      </c>
      <c r="L279" s="107"/>
      <c r="M279" s="146"/>
      <c r="N279" s="138"/>
      <c r="O279" s="110">
        <v>24</v>
      </c>
      <c r="P279" s="71" t="s">
        <v>874</v>
      </c>
      <c r="Q279" s="71">
        <v>113670987.427</v>
      </c>
      <c r="R279" s="71">
        <v>-2536017.62</v>
      </c>
      <c r="S279" s="71">
        <v>3621462.1452000001</v>
      </c>
      <c r="T279" s="71">
        <v>365250.32709999999</v>
      </c>
      <c r="U279" s="71">
        <v>190443.8334</v>
      </c>
      <c r="V279" s="71">
        <v>30029701.0845</v>
      </c>
      <c r="W279" s="72">
        <f t="shared" si="31"/>
        <v>145341827.1972</v>
      </c>
    </row>
    <row r="280" spans="1:23" ht="24.95" customHeight="1" x14ac:dyDescent="0.2">
      <c r="A280" s="141"/>
      <c r="B280" s="138"/>
      <c r="C280" s="70">
        <v>2</v>
      </c>
      <c r="D280" s="71" t="s">
        <v>317</v>
      </c>
      <c r="E280" s="71">
        <v>126994839.50409999</v>
      </c>
      <c r="F280" s="71">
        <v>0</v>
      </c>
      <c r="G280" s="71">
        <v>4045948.8768000002</v>
      </c>
      <c r="H280" s="71">
        <v>408062.84629999998</v>
      </c>
      <c r="I280" s="71">
        <v>212766.552</v>
      </c>
      <c r="J280" s="71">
        <v>32348333.851100001</v>
      </c>
      <c r="K280" s="72">
        <f t="shared" si="30"/>
        <v>164009951.63030002</v>
      </c>
      <c r="L280" s="107"/>
      <c r="M280" s="146"/>
      <c r="N280" s="138"/>
      <c r="O280" s="110">
        <v>25</v>
      </c>
      <c r="P280" s="71" t="s">
        <v>671</v>
      </c>
      <c r="Q280" s="71">
        <v>104020148.6618</v>
      </c>
      <c r="R280" s="71">
        <v>-2536017.62</v>
      </c>
      <c r="S280" s="71">
        <v>3313994.5315</v>
      </c>
      <c r="T280" s="71">
        <v>334240.02189999999</v>
      </c>
      <c r="U280" s="71">
        <v>174274.8639</v>
      </c>
      <c r="V280" s="71">
        <v>27769577.811299998</v>
      </c>
      <c r="W280" s="72">
        <f t="shared" si="31"/>
        <v>133076218.27039999</v>
      </c>
    </row>
    <row r="281" spans="1:23" ht="24.95" customHeight="1" x14ac:dyDescent="0.2">
      <c r="A281" s="141"/>
      <c r="B281" s="138"/>
      <c r="C281" s="70">
        <v>3</v>
      </c>
      <c r="D281" s="71" t="s">
        <v>318</v>
      </c>
      <c r="E281" s="71">
        <v>171900975.352</v>
      </c>
      <c r="F281" s="71">
        <v>0</v>
      </c>
      <c r="G281" s="71">
        <v>5476620.6316</v>
      </c>
      <c r="H281" s="71">
        <v>552356.31270000001</v>
      </c>
      <c r="I281" s="71">
        <v>288002.07909999997</v>
      </c>
      <c r="J281" s="71">
        <v>41569098.907899998</v>
      </c>
      <c r="K281" s="72">
        <f t="shared" si="30"/>
        <v>219787053.28330001</v>
      </c>
      <c r="L281" s="107"/>
      <c r="M281" s="146"/>
      <c r="N281" s="138"/>
      <c r="O281" s="110">
        <v>26</v>
      </c>
      <c r="P281" s="71" t="s">
        <v>672</v>
      </c>
      <c r="Q281" s="71">
        <v>137884631.822</v>
      </c>
      <c r="R281" s="71">
        <v>-2536017.62</v>
      </c>
      <c r="S281" s="71">
        <v>4392888.5097000003</v>
      </c>
      <c r="T281" s="71">
        <v>443054.18660000002</v>
      </c>
      <c r="U281" s="71">
        <v>231011.25839999999</v>
      </c>
      <c r="V281" s="71">
        <v>36493992.369599998</v>
      </c>
      <c r="W281" s="72">
        <f t="shared" si="31"/>
        <v>176909560.52629998</v>
      </c>
    </row>
    <row r="282" spans="1:23" ht="24.95" customHeight="1" x14ac:dyDescent="0.2">
      <c r="A282" s="141"/>
      <c r="B282" s="138"/>
      <c r="C282" s="70">
        <v>4</v>
      </c>
      <c r="D282" s="71" t="s">
        <v>319</v>
      </c>
      <c r="E282" s="71">
        <v>161593231.47710001</v>
      </c>
      <c r="F282" s="71">
        <v>0</v>
      </c>
      <c r="G282" s="71">
        <v>5148224.5730999997</v>
      </c>
      <c r="H282" s="71">
        <v>519235.2243</v>
      </c>
      <c r="I282" s="71">
        <v>270732.53389999998</v>
      </c>
      <c r="J282" s="71">
        <v>39397398.969499998</v>
      </c>
      <c r="K282" s="72">
        <f t="shared" si="30"/>
        <v>206928822.77790001</v>
      </c>
      <c r="L282" s="107"/>
      <c r="M282" s="146"/>
      <c r="N282" s="138"/>
      <c r="O282" s="110">
        <v>27</v>
      </c>
      <c r="P282" s="71" t="s">
        <v>875</v>
      </c>
      <c r="Q282" s="71">
        <v>150229160.2101</v>
      </c>
      <c r="R282" s="71">
        <v>-2536017.62</v>
      </c>
      <c r="S282" s="71">
        <v>4786174.8114</v>
      </c>
      <c r="T282" s="71">
        <v>482719.91950000002</v>
      </c>
      <c r="U282" s="71">
        <v>251693.22270000001</v>
      </c>
      <c r="V282" s="71">
        <v>40447923.612400003</v>
      </c>
      <c r="W282" s="72">
        <f t="shared" si="31"/>
        <v>193661654.15609998</v>
      </c>
    </row>
    <row r="283" spans="1:23" ht="24.95" customHeight="1" x14ac:dyDescent="0.2">
      <c r="A283" s="141"/>
      <c r="B283" s="138"/>
      <c r="C283" s="70">
        <v>5</v>
      </c>
      <c r="D283" s="71" t="s">
        <v>320</v>
      </c>
      <c r="E283" s="71">
        <v>156242045.32539999</v>
      </c>
      <c r="F283" s="71">
        <v>0</v>
      </c>
      <c r="G283" s="71">
        <v>4977740.2786999997</v>
      </c>
      <c r="H283" s="71">
        <v>502040.6654</v>
      </c>
      <c r="I283" s="71">
        <v>261767.1819</v>
      </c>
      <c r="J283" s="71">
        <v>36471373.136100002</v>
      </c>
      <c r="K283" s="72">
        <f t="shared" si="30"/>
        <v>198454966.58749998</v>
      </c>
      <c r="L283" s="107"/>
      <c r="M283" s="146"/>
      <c r="N283" s="138"/>
      <c r="O283" s="110">
        <v>28</v>
      </c>
      <c r="P283" s="71" t="s">
        <v>673</v>
      </c>
      <c r="Q283" s="71">
        <v>115061254.1882</v>
      </c>
      <c r="R283" s="71">
        <v>-2536017.62</v>
      </c>
      <c r="S283" s="71">
        <v>3665754.8760000002</v>
      </c>
      <c r="T283" s="71">
        <v>369717.56540000002</v>
      </c>
      <c r="U283" s="71">
        <v>192773.0797</v>
      </c>
      <c r="V283" s="71">
        <v>30259703.245299999</v>
      </c>
      <c r="W283" s="72">
        <f t="shared" si="31"/>
        <v>147013185.3346</v>
      </c>
    </row>
    <row r="284" spans="1:23" ht="24.95" customHeight="1" x14ac:dyDescent="0.2">
      <c r="A284" s="141"/>
      <c r="B284" s="138"/>
      <c r="C284" s="70">
        <v>6</v>
      </c>
      <c r="D284" s="71" t="s">
        <v>321</v>
      </c>
      <c r="E284" s="71">
        <v>150221770.65200001</v>
      </c>
      <c r="F284" s="71">
        <v>0</v>
      </c>
      <c r="G284" s="71">
        <v>4785939.3863000004</v>
      </c>
      <c r="H284" s="71">
        <v>482696.1752</v>
      </c>
      <c r="I284" s="71">
        <v>251680.84229999999</v>
      </c>
      <c r="J284" s="71">
        <v>34631546.144400001</v>
      </c>
      <c r="K284" s="72">
        <f t="shared" si="30"/>
        <v>190373633.20019999</v>
      </c>
      <c r="L284" s="107"/>
      <c r="M284" s="146"/>
      <c r="N284" s="138"/>
      <c r="O284" s="110">
        <v>29</v>
      </c>
      <c r="P284" s="71" t="s">
        <v>674</v>
      </c>
      <c r="Q284" s="71">
        <v>138374492.67809999</v>
      </c>
      <c r="R284" s="71">
        <v>-2536017.62</v>
      </c>
      <c r="S284" s="71">
        <v>4408495.0648999996</v>
      </c>
      <c r="T284" s="71">
        <v>444628.21919999999</v>
      </c>
      <c r="U284" s="71">
        <v>231831.96900000001</v>
      </c>
      <c r="V284" s="71">
        <v>33189408.0984</v>
      </c>
      <c r="W284" s="72">
        <f t="shared" si="31"/>
        <v>174112838.40959999</v>
      </c>
    </row>
    <row r="285" spans="1:23" ht="24.95" customHeight="1" x14ac:dyDescent="0.2">
      <c r="A285" s="141"/>
      <c r="B285" s="138"/>
      <c r="C285" s="70">
        <v>7</v>
      </c>
      <c r="D285" s="71" t="s">
        <v>322</v>
      </c>
      <c r="E285" s="71">
        <v>151676805.99919999</v>
      </c>
      <c r="F285" s="71">
        <v>0</v>
      </c>
      <c r="G285" s="71">
        <v>4832295.5898000002</v>
      </c>
      <c r="H285" s="71">
        <v>487371.5295</v>
      </c>
      <c r="I285" s="71">
        <v>254118.60159999999</v>
      </c>
      <c r="J285" s="71">
        <v>37138988.3433</v>
      </c>
      <c r="K285" s="72">
        <f t="shared" si="30"/>
        <v>194389580.06339997</v>
      </c>
      <c r="L285" s="107"/>
      <c r="M285" s="146"/>
      <c r="N285" s="138"/>
      <c r="O285" s="110">
        <v>30</v>
      </c>
      <c r="P285" s="71" t="s">
        <v>876</v>
      </c>
      <c r="Q285" s="71">
        <v>116834242.39470001</v>
      </c>
      <c r="R285" s="71">
        <v>-2536017.62</v>
      </c>
      <c r="S285" s="71">
        <v>3722240.7905000001</v>
      </c>
      <c r="T285" s="71">
        <v>375414.57339999999</v>
      </c>
      <c r="U285" s="71">
        <v>195743.53580000001</v>
      </c>
      <c r="V285" s="71">
        <v>31490589.0502</v>
      </c>
      <c r="W285" s="72">
        <f t="shared" si="31"/>
        <v>150082212.72460002</v>
      </c>
    </row>
    <row r="286" spans="1:23" ht="24.95" customHeight="1" x14ac:dyDescent="0.2">
      <c r="A286" s="141"/>
      <c r="B286" s="138"/>
      <c r="C286" s="70">
        <v>8</v>
      </c>
      <c r="D286" s="71" t="s">
        <v>323</v>
      </c>
      <c r="E286" s="71">
        <v>164162427.78479999</v>
      </c>
      <c r="F286" s="71">
        <v>0</v>
      </c>
      <c r="G286" s="71">
        <v>5230077.0086000003</v>
      </c>
      <c r="H286" s="71">
        <v>527490.62710000004</v>
      </c>
      <c r="I286" s="71">
        <v>275036.95319999999</v>
      </c>
      <c r="J286" s="71">
        <v>40322164.965400003</v>
      </c>
      <c r="K286" s="72">
        <f t="shared" si="30"/>
        <v>210517197.3391</v>
      </c>
      <c r="L286" s="107"/>
      <c r="M286" s="146"/>
      <c r="N286" s="138"/>
      <c r="O286" s="110">
        <v>31</v>
      </c>
      <c r="P286" s="71" t="s">
        <v>675</v>
      </c>
      <c r="Q286" s="71">
        <v>117344276.0619</v>
      </c>
      <c r="R286" s="71">
        <v>-2536017.62</v>
      </c>
      <c r="S286" s="71">
        <v>3738490.0345999999</v>
      </c>
      <c r="T286" s="71">
        <v>377053.42570000002</v>
      </c>
      <c r="U286" s="71">
        <v>196598.04370000001</v>
      </c>
      <c r="V286" s="71">
        <v>32276503.769299999</v>
      </c>
      <c r="W286" s="72">
        <f t="shared" si="31"/>
        <v>151396903.71520001</v>
      </c>
    </row>
    <row r="287" spans="1:23" ht="24.95" customHeight="1" x14ac:dyDescent="0.2">
      <c r="A287" s="141"/>
      <c r="B287" s="138"/>
      <c r="C287" s="70">
        <v>9</v>
      </c>
      <c r="D287" s="71" t="s">
        <v>324</v>
      </c>
      <c r="E287" s="71">
        <v>149375717.98590001</v>
      </c>
      <c r="F287" s="71">
        <v>0</v>
      </c>
      <c r="G287" s="71">
        <v>4758984.8591999998</v>
      </c>
      <c r="H287" s="71">
        <v>479977.61859999999</v>
      </c>
      <c r="I287" s="71">
        <v>250263.36970000001</v>
      </c>
      <c r="J287" s="71">
        <v>33211317.689100001</v>
      </c>
      <c r="K287" s="72">
        <f t="shared" si="30"/>
        <v>188076261.52250004</v>
      </c>
      <c r="L287" s="107"/>
      <c r="M287" s="146"/>
      <c r="N287" s="138"/>
      <c r="O287" s="110">
        <v>32</v>
      </c>
      <c r="P287" s="71" t="s">
        <v>676</v>
      </c>
      <c r="Q287" s="71">
        <v>116774460.1786</v>
      </c>
      <c r="R287" s="71">
        <v>-2536017.62</v>
      </c>
      <c r="S287" s="71">
        <v>3720336.1793</v>
      </c>
      <c r="T287" s="71">
        <v>375222.47970000003</v>
      </c>
      <c r="U287" s="71">
        <v>195643.3769</v>
      </c>
      <c r="V287" s="71">
        <v>30626463.447500002</v>
      </c>
      <c r="W287" s="72">
        <f t="shared" si="31"/>
        <v>149156108.042</v>
      </c>
    </row>
    <row r="288" spans="1:23" ht="24.95" customHeight="1" x14ac:dyDescent="0.2">
      <c r="A288" s="141"/>
      <c r="B288" s="138"/>
      <c r="C288" s="70">
        <v>10</v>
      </c>
      <c r="D288" s="71" t="s">
        <v>325</v>
      </c>
      <c r="E288" s="71">
        <v>139691318.1146</v>
      </c>
      <c r="F288" s="71">
        <v>0</v>
      </c>
      <c r="G288" s="71">
        <v>4450448.0168000003</v>
      </c>
      <c r="H288" s="71">
        <v>448859.47409999999</v>
      </c>
      <c r="I288" s="71">
        <v>234038.17199999999</v>
      </c>
      <c r="J288" s="71">
        <v>33280267.592300002</v>
      </c>
      <c r="K288" s="72">
        <f t="shared" si="30"/>
        <v>178104931.36979997</v>
      </c>
      <c r="L288" s="107"/>
      <c r="M288" s="147"/>
      <c r="N288" s="139"/>
      <c r="O288" s="110">
        <v>33</v>
      </c>
      <c r="P288" s="71" t="s">
        <v>677</v>
      </c>
      <c r="Q288" s="71">
        <v>134604713.35010001</v>
      </c>
      <c r="R288" s="71">
        <v>-2536017.62</v>
      </c>
      <c r="S288" s="71">
        <v>4288393.0631999997</v>
      </c>
      <c r="T288" s="71">
        <v>432515.07439999998</v>
      </c>
      <c r="U288" s="71">
        <v>225516.09849999999</v>
      </c>
      <c r="V288" s="71">
        <v>32646562.403000001</v>
      </c>
      <c r="W288" s="72">
        <f t="shared" si="31"/>
        <v>169661682.36920002</v>
      </c>
    </row>
    <row r="289" spans="1:23" ht="24.95" customHeight="1" x14ac:dyDescent="0.2">
      <c r="A289" s="141"/>
      <c r="B289" s="138"/>
      <c r="C289" s="70">
        <v>11</v>
      </c>
      <c r="D289" s="71" t="s">
        <v>326</v>
      </c>
      <c r="E289" s="71">
        <v>146247420.04809999</v>
      </c>
      <c r="F289" s="71">
        <v>0</v>
      </c>
      <c r="G289" s="71">
        <v>4659319.9155000001</v>
      </c>
      <c r="H289" s="71">
        <v>469925.69709999999</v>
      </c>
      <c r="I289" s="71">
        <v>245022.2341</v>
      </c>
      <c r="J289" s="71">
        <v>33303039.455400001</v>
      </c>
      <c r="K289" s="72">
        <f t="shared" si="30"/>
        <v>184924727.3502</v>
      </c>
      <c r="L289" s="107"/>
      <c r="M289" s="108"/>
      <c r="N289" s="142" t="s">
        <v>841</v>
      </c>
      <c r="O289" s="143"/>
      <c r="P289" s="144"/>
      <c r="Q289" s="111">
        <f>SUM(Q256:Q288)</f>
        <v>4343577571.6252003</v>
      </c>
      <c r="R289" s="111">
        <f t="shared" ref="R289:W289" si="33">SUM(R256:R288)</f>
        <v>-83688581.460000008</v>
      </c>
      <c r="S289" s="111">
        <f t="shared" si="33"/>
        <v>138382731.6582</v>
      </c>
      <c r="T289" s="111">
        <f t="shared" si="33"/>
        <v>13956887.018300001</v>
      </c>
      <c r="U289" s="111">
        <f t="shared" si="33"/>
        <v>7277209.2690999983</v>
      </c>
      <c r="V289" s="111">
        <f t="shared" si="33"/>
        <v>1134632787.0256002</v>
      </c>
      <c r="W289" s="111">
        <f t="shared" si="33"/>
        <v>5554138605.1364012</v>
      </c>
    </row>
    <row r="290" spans="1:23" ht="24.95" customHeight="1" x14ac:dyDescent="0.2">
      <c r="A290" s="141"/>
      <c r="B290" s="138"/>
      <c r="C290" s="70">
        <v>12</v>
      </c>
      <c r="D290" s="71" t="s">
        <v>327</v>
      </c>
      <c r="E290" s="71">
        <v>141995992.4576</v>
      </c>
      <c r="F290" s="71">
        <v>0</v>
      </c>
      <c r="G290" s="71">
        <v>4523873.0049000001</v>
      </c>
      <c r="H290" s="71">
        <v>456264.90860000002</v>
      </c>
      <c r="I290" s="71">
        <v>237899.41250000001</v>
      </c>
      <c r="J290" s="71">
        <v>33171165.6296</v>
      </c>
      <c r="K290" s="72">
        <f t="shared" si="30"/>
        <v>180385195.41319999</v>
      </c>
      <c r="L290" s="107"/>
      <c r="M290" s="145">
        <v>31</v>
      </c>
      <c r="N290" s="137" t="s">
        <v>54</v>
      </c>
      <c r="O290" s="110">
        <v>1</v>
      </c>
      <c r="P290" s="71" t="s">
        <v>678</v>
      </c>
      <c r="Q290" s="71">
        <v>158777934.713</v>
      </c>
      <c r="R290" s="71">
        <v>0</v>
      </c>
      <c r="S290" s="71">
        <v>5058531.5838000001</v>
      </c>
      <c r="T290" s="71">
        <v>510189.04560000001</v>
      </c>
      <c r="U290" s="71">
        <v>266015.799</v>
      </c>
      <c r="V290" s="71">
        <v>31018993.136500001</v>
      </c>
      <c r="W290" s="72">
        <f t="shared" si="31"/>
        <v>195631664.27789998</v>
      </c>
    </row>
    <row r="291" spans="1:23" ht="24.95" customHeight="1" x14ac:dyDescent="0.2">
      <c r="A291" s="141"/>
      <c r="B291" s="138"/>
      <c r="C291" s="70">
        <v>13</v>
      </c>
      <c r="D291" s="71" t="s">
        <v>328</v>
      </c>
      <c r="E291" s="71">
        <v>183903385.83750001</v>
      </c>
      <c r="F291" s="71">
        <v>0</v>
      </c>
      <c r="G291" s="71">
        <v>5859007.3444999997</v>
      </c>
      <c r="H291" s="71">
        <v>590922.74419999996</v>
      </c>
      <c r="I291" s="71">
        <v>308110.86070000002</v>
      </c>
      <c r="J291" s="71">
        <v>43506546.783600003</v>
      </c>
      <c r="K291" s="72">
        <f t="shared" si="30"/>
        <v>234167973.57050002</v>
      </c>
      <c r="L291" s="107"/>
      <c r="M291" s="146"/>
      <c r="N291" s="138"/>
      <c r="O291" s="110">
        <v>2</v>
      </c>
      <c r="P291" s="71" t="s">
        <v>519</v>
      </c>
      <c r="Q291" s="71">
        <v>160167843.4628</v>
      </c>
      <c r="R291" s="71">
        <v>0</v>
      </c>
      <c r="S291" s="71">
        <v>5102812.9085999997</v>
      </c>
      <c r="T291" s="71">
        <v>514655.1335</v>
      </c>
      <c r="U291" s="71">
        <v>268344.44549999997</v>
      </c>
      <c r="V291" s="71">
        <v>31754289.619399998</v>
      </c>
      <c r="W291" s="72">
        <f t="shared" si="31"/>
        <v>197807945.56979999</v>
      </c>
    </row>
    <row r="292" spans="1:23" ht="24.95" customHeight="1" x14ac:dyDescent="0.2">
      <c r="A292" s="141"/>
      <c r="B292" s="138"/>
      <c r="C292" s="70">
        <v>14</v>
      </c>
      <c r="D292" s="71" t="s">
        <v>329</v>
      </c>
      <c r="E292" s="71">
        <v>126183590.5282</v>
      </c>
      <c r="F292" s="71">
        <v>0</v>
      </c>
      <c r="G292" s="71">
        <v>4020103.1661</v>
      </c>
      <c r="H292" s="71">
        <v>405456.12170000002</v>
      </c>
      <c r="I292" s="71">
        <v>211407.38930000001</v>
      </c>
      <c r="J292" s="71">
        <v>31895687.568999998</v>
      </c>
      <c r="K292" s="72">
        <f t="shared" si="30"/>
        <v>162716244.77430001</v>
      </c>
      <c r="L292" s="107"/>
      <c r="M292" s="146"/>
      <c r="N292" s="138"/>
      <c r="O292" s="110">
        <v>3</v>
      </c>
      <c r="P292" s="71" t="s">
        <v>679</v>
      </c>
      <c r="Q292" s="71">
        <v>159469894.70590001</v>
      </c>
      <c r="R292" s="71">
        <v>0</v>
      </c>
      <c r="S292" s="71">
        <v>5080576.8476999998</v>
      </c>
      <c r="T292" s="71">
        <v>512412.46789999999</v>
      </c>
      <c r="U292" s="71">
        <v>267175.10550000001</v>
      </c>
      <c r="V292" s="71">
        <v>31221148.924199998</v>
      </c>
      <c r="W292" s="72">
        <f t="shared" si="31"/>
        <v>196551208.05120003</v>
      </c>
    </row>
    <row r="293" spans="1:23" ht="24.95" customHeight="1" x14ac:dyDescent="0.2">
      <c r="A293" s="141"/>
      <c r="B293" s="138"/>
      <c r="C293" s="70">
        <v>15</v>
      </c>
      <c r="D293" s="71" t="s">
        <v>330</v>
      </c>
      <c r="E293" s="71">
        <v>139664828.5433</v>
      </c>
      <c r="F293" s="71">
        <v>0</v>
      </c>
      <c r="G293" s="71">
        <v>4449604.0813999996</v>
      </c>
      <c r="H293" s="71">
        <v>448774.35710000002</v>
      </c>
      <c r="I293" s="71">
        <v>233993.79149999999</v>
      </c>
      <c r="J293" s="71">
        <v>35186443.800700001</v>
      </c>
      <c r="K293" s="72">
        <f t="shared" si="30"/>
        <v>179983644.57400003</v>
      </c>
      <c r="L293" s="107"/>
      <c r="M293" s="146"/>
      <c r="N293" s="138"/>
      <c r="O293" s="110">
        <v>4</v>
      </c>
      <c r="P293" s="71" t="s">
        <v>680</v>
      </c>
      <c r="Q293" s="71">
        <v>121068350.704</v>
      </c>
      <c r="R293" s="71">
        <v>0</v>
      </c>
      <c r="S293" s="71">
        <v>3857135.9234000002</v>
      </c>
      <c r="T293" s="71">
        <v>389019.71110000001</v>
      </c>
      <c r="U293" s="71">
        <v>202837.3407</v>
      </c>
      <c r="V293" s="71">
        <v>25331419.021400001</v>
      </c>
      <c r="W293" s="72">
        <f t="shared" si="31"/>
        <v>150848762.7006</v>
      </c>
    </row>
    <row r="294" spans="1:23" ht="24.95" customHeight="1" x14ac:dyDescent="0.2">
      <c r="A294" s="141"/>
      <c r="B294" s="138"/>
      <c r="C294" s="70">
        <v>16</v>
      </c>
      <c r="D294" s="71" t="s">
        <v>331</v>
      </c>
      <c r="E294" s="71">
        <v>158587550.56420001</v>
      </c>
      <c r="F294" s="71">
        <v>0</v>
      </c>
      <c r="G294" s="71">
        <v>5052466.1047999999</v>
      </c>
      <c r="H294" s="71">
        <v>509577.29869999998</v>
      </c>
      <c r="I294" s="71">
        <v>265696.83029999997</v>
      </c>
      <c r="J294" s="71">
        <v>38709168.565800004</v>
      </c>
      <c r="K294" s="72">
        <f t="shared" si="30"/>
        <v>203124459.36380002</v>
      </c>
      <c r="L294" s="107"/>
      <c r="M294" s="146"/>
      <c r="N294" s="138"/>
      <c r="O294" s="110">
        <v>5</v>
      </c>
      <c r="P294" s="71" t="s">
        <v>681</v>
      </c>
      <c r="Q294" s="71">
        <v>210642407.18380001</v>
      </c>
      <c r="R294" s="71">
        <v>0</v>
      </c>
      <c r="S294" s="71">
        <v>6710890.0965999998</v>
      </c>
      <c r="T294" s="71">
        <v>676841.20519999997</v>
      </c>
      <c r="U294" s="71">
        <v>352909.29029999999</v>
      </c>
      <c r="V294" s="71">
        <v>47132655.269900002</v>
      </c>
      <c r="W294" s="72">
        <f t="shared" si="31"/>
        <v>265515703.0458</v>
      </c>
    </row>
    <row r="295" spans="1:23" ht="24.95" customHeight="1" x14ac:dyDescent="0.2">
      <c r="A295" s="141"/>
      <c r="B295" s="139"/>
      <c r="C295" s="70">
        <v>17</v>
      </c>
      <c r="D295" s="71" t="s">
        <v>332</v>
      </c>
      <c r="E295" s="71">
        <v>131332409.686</v>
      </c>
      <c r="F295" s="71">
        <v>0</v>
      </c>
      <c r="G295" s="71">
        <v>4184140.2179999999</v>
      </c>
      <c r="H295" s="71">
        <v>422000.4302</v>
      </c>
      <c r="I295" s="71">
        <v>220033.69649999999</v>
      </c>
      <c r="J295" s="71">
        <v>31762037.664799999</v>
      </c>
      <c r="K295" s="72">
        <f t="shared" si="30"/>
        <v>167920621.69550002</v>
      </c>
      <c r="L295" s="107"/>
      <c r="M295" s="146"/>
      <c r="N295" s="138"/>
      <c r="O295" s="110">
        <v>6</v>
      </c>
      <c r="P295" s="71" t="s">
        <v>682</v>
      </c>
      <c r="Q295" s="71">
        <v>182152089.61449999</v>
      </c>
      <c r="R295" s="71">
        <v>0</v>
      </c>
      <c r="S295" s="71">
        <v>5803212.5184000004</v>
      </c>
      <c r="T295" s="71">
        <v>585295.43740000005</v>
      </c>
      <c r="U295" s="71">
        <v>305176.74729999999</v>
      </c>
      <c r="V295" s="71">
        <v>39356983.7667</v>
      </c>
      <c r="W295" s="72">
        <f t="shared" si="31"/>
        <v>228202758.08430001</v>
      </c>
    </row>
    <row r="296" spans="1:23" ht="24.95" customHeight="1" x14ac:dyDescent="0.2">
      <c r="A296" s="70"/>
      <c r="B296" s="142" t="s">
        <v>825</v>
      </c>
      <c r="C296" s="143"/>
      <c r="D296" s="144"/>
      <c r="E296" s="111">
        <f>SUM(E279:E295)</f>
        <v>2550497167.4137993</v>
      </c>
      <c r="F296" s="111">
        <f t="shared" ref="F296:K296" si="34">SUM(F279:F295)</f>
        <v>0</v>
      </c>
      <c r="G296" s="111">
        <f t="shared" si="34"/>
        <v>81256696.649999991</v>
      </c>
      <c r="H296" s="111">
        <f t="shared" si="34"/>
        <v>8195318.3103999989</v>
      </c>
      <c r="I296" s="111">
        <f t="shared" si="34"/>
        <v>4273090.8614999996</v>
      </c>
      <c r="J296" s="111">
        <f t="shared" si="34"/>
        <v>612338591.12499988</v>
      </c>
      <c r="K296" s="111">
        <f t="shared" si="34"/>
        <v>3256560864.3607001</v>
      </c>
      <c r="L296" s="107"/>
      <c r="M296" s="146"/>
      <c r="N296" s="138"/>
      <c r="O296" s="110">
        <v>7</v>
      </c>
      <c r="P296" s="71" t="s">
        <v>683</v>
      </c>
      <c r="Q296" s="71">
        <v>159901027.90939999</v>
      </c>
      <c r="R296" s="71">
        <v>0</v>
      </c>
      <c r="S296" s="71">
        <v>5094312.3892999999</v>
      </c>
      <c r="T296" s="71">
        <v>513797.7954</v>
      </c>
      <c r="U296" s="71">
        <v>267897.424</v>
      </c>
      <c r="V296" s="71">
        <v>30424704.597100001</v>
      </c>
      <c r="W296" s="72">
        <f t="shared" si="31"/>
        <v>196201740.11519995</v>
      </c>
    </row>
    <row r="297" spans="1:23" ht="24.95" customHeight="1" x14ac:dyDescent="0.2">
      <c r="A297" s="141">
        <v>15</v>
      </c>
      <c r="B297" s="137" t="s">
        <v>38</v>
      </c>
      <c r="C297" s="70">
        <v>1</v>
      </c>
      <c r="D297" s="71" t="s">
        <v>333</v>
      </c>
      <c r="E297" s="71">
        <v>209543172.42550001</v>
      </c>
      <c r="F297" s="71">
        <v>-4907596.13</v>
      </c>
      <c r="G297" s="71">
        <v>6675869.4007999999</v>
      </c>
      <c r="H297" s="71">
        <v>673309.11780000001</v>
      </c>
      <c r="I297" s="71">
        <v>351067.63760000002</v>
      </c>
      <c r="J297" s="71">
        <v>41841633.5568</v>
      </c>
      <c r="K297" s="72">
        <f t="shared" si="30"/>
        <v>254177456.00850001</v>
      </c>
      <c r="L297" s="107"/>
      <c r="M297" s="146"/>
      <c r="N297" s="138"/>
      <c r="O297" s="110">
        <v>8</v>
      </c>
      <c r="P297" s="71" t="s">
        <v>684</v>
      </c>
      <c r="Q297" s="71">
        <v>141218401.74160001</v>
      </c>
      <c r="R297" s="71">
        <v>0</v>
      </c>
      <c r="S297" s="71">
        <v>4499099.6179999998</v>
      </c>
      <c r="T297" s="71">
        <v>453766.33559999999</v>
      </c>
      <c r="U297" s="71">
        <v>236596.64069999999</v>
      </c>
      <c r="V297" s="71">
        <v>27603657.686999999</v>
      </c>
      <c r="W297" s="72">
        <f t="shared" si="31"/>
        <v>174011522.02290002</v>
      </c>
    </row>
    <row r="298" spans="1:23" ht="24.95" customHeight="1" x14ac:dyDescent="0.2">
      <c r="A298" s="141"/>
      <c r="B298" s="138"/>
      <c r="C298" s="70">
        <v>2</v>
      </c>
      <c r="D298" s="71" t="s">
        <v>334</v>
      </c>
      <c r="E298" s="71">
        <v>152177060.847</v>
      </c>
      <c r="F298" s="71">
        <v>-4907596.13</v>
      </c>
      <c r="G298" s="71">
        <v>4848233.2889</v>
      </c>
      <c r="H298" s="71">
        <v>488978.96029999998</v>
      </c>
      <c r="I298" s="71">
        <v>254956.7262</v>
      </c>
      <c r="J298" s="71">
        <v>33893428.717500001</v>
      </c>
      <c r="K298" s="72">
        <f t="shared" si="30"/>
        <v>186755062.40990001</v>
      </c>
      <c r="L298" s="107"/>
      <c r="M298" s="146"/>
      <c r="N298" s="138"/>
      <c r="O298" s="110">
        <v>9</v>
      </c>
      <c r="P298" s="71" t="s">
        <v>685</v>
      </c>
      <c r="Q298" s="71">
        <v>144844286.35870001</v>
      </c>
      <c r="R298" s="71">
        <v>0</v>
      </c>
      <c r="S298" s="71">
        <v>4614617.2551999995</v>
      </c>
      <c r="T298" s="71">
        <v>465417.11450000003</v>
      </c>
      <c r="U298" s="71">
        <v>242671.43059999999</v>
      </c>
      <c r="V298" s="71">
        <v>28822745.256499998</v>
      </c>
      <c r="W298" s="72">
        <f t="shared" si="31"/>
        <v>178989737.41549999</v>
      </c>
    </row>
    <row r="299" spans="1:23" ht="24.95" customHeight="1" x14ac:dyDescent="0.2">
      <c r="A299" s="141"/>
      <c r="B299" s="138"/>
      <c r="C299" s="70">
        <v>3</v>
      </c>
      <c r="D299" s="71" t="s">
        <v>850</v>
      </c>
      <c r="E299" s="71">
        <v>153162868.29049999</v>
      </c>
      <c r="F299" s="71">
        <v>-4907596.13</v>
      </c>
      <c r="G299" s="71">
        <v>4879640.2856999999</v>
      </c>
      <c r="H299" s="71">
        <v>492146.58029999997</v>
      </c>
      <c r="I299" s="71">
        <v>256608.34330000001</v>
      </c>
      <c r="J299" s="71">
        <v>33233425.274999999</v>
      </c>
      <c r="K299" s="72">
        <f t="shared" si="30"/>
        <v>187117092.64480001</v>
      </c>
      <c r="L299" s="107"/>
      <c r="M299" s="146"/>
      <c r="N299" s="138"/>
      <c r="O299" s="110">
        <v>10</v>
      </c>
      <c r="P299" s="71" t="s">
        <v>686</v>
      </c>
      <c r="Q299" s="71">
        <v>137405796.89050001</v>
      </c>
      <c r="R299" s="71">
        <v>0</v>
      </c>
      <c r="S299" s="71">
        <v>4377633.2311000004</v>
      </c>
      <c r="T299" s="71">
        <v>441515.58279999997</v>
      </c>
      <c r="U299" s="71">
        <v>230209.02059999999</v>
      </c>
      <c r="V299" s="71">
        <v>26644638.749299999</v>
      </c>
      <c r="W299" s="72">
        <f t="shared" si="31"/>
        <v>169099793.4743</v>
      </c>
    </row>
    <row r="300" spans="1:23" ht="24.95" customHeight="1" x14ac:dyDescent="0.2">
      <c r="A300" s="141"/>
      <c r="B300" s="138"/>
      <c r="C300" s="70">
        <v>4</v>
      </c>
      <c r="D300" s="71" t="s">
        <v>335</v>
      </c>
      <c r="E300" s="71">
        <v>166891612.55779999</v>
      </c>
      <c r="F300" s="71">
        <v>-4907596.13</v>
      </c>
      <c r="G300" s="71">
        <v>5317026.5422</v>
      </c>
      <c r="H300" s="71">
        <v>536260.10869999998</v>
      </c>
      <c r="I300" s="71">
        <v>279609.41639999999</v>
      </c>
      <c r="J300" s="71">
        <v>33553499.986299999</v>
      </c>
      <c r="K300" s="72">
        <f t="shared" si="30"/>
        <v>201670412.48139998</v>
      </c>
      <c r="L300" s="107"/>
      <c r="M300" s="146"/>
      <c r="N300" s="138"/>
      <c r="O300" s="110">
        <v>11</v>
      </c>
      <c r="P300" s="71" t="s">
        <v>687</v>
      </c>
      <c r="Q300" s="71">
        <v>189843928.8863</v>
      </c>
      <c r="R300" s="71">
        <v>0</v>
      </c>
      <c r="S300" s="71">
        <v>6048268.0543</v>
      </c>
      <c r="T300" s="71">
        <v>610011.03879999998</v>
      </c>
      <c r="U300" s="71">
        <v>318063.61829999997</v>
      </c>
      <c r="V300" s="71">
        <v>38609445.028700002</v>
      </c>
      <c r="W300" s="72">
        <f t="shared" si="31"/>
        <v>235429716.62639999</v>
      </c>
    </row>
    <row r="301" spans="1:23" ht="24.95" customHeight="1" x14ac:dyDescent="0.2">
      <c r="A301" s="141"/>
      <c r="B301" s="138"/>
      <c r="C301" s="70">
        <v>5</v>
      </c>
      <c r="D301" s="71" t="s">
        <v>336</v>
      </c>
      <c r="E301" s="71">
        <v>162324933.64840001</v>
      </c>
      <c r="F301" s="71">
        <v>-4907596.13</v>
      </c>
      <c r="G301" s="71">
        <v>5171535.9894000003</v>
      </c>
      <c r="H301" s="71">
        <v>521586.34720000002</v>
      </c>
      <c r="I301" s="71">
        <v>271958.42420000001</v>
      </c>
      <c r="J301" s="71">
        <v>35386476.389600001</v>
      </c>
      <c r="K301" s="72">
        <f t="shared" si="30"/>
        <v>198768894.66880003</v>
      </c>
      <c r="L301" s="107"/>
      <c r="M301" s="146"/>
      <c r="N301" s="138"/>
      <c r="O301" s="110">
        <v>12</v>
      </c>
      <c r="P301" s="71" t="s">
        <v>688</v>
      </c>
      <c r="Q301" s="71">
        <v>127812868.4782</v>
      </c>
      <c r="R301" s="71">
        <v>0</v>
      </c>
      <c r="S301" s="71">
        <v>4072010.5924999998</v>
      </c>
      <c r="T301" s="71">
        <v>410691.35649999999</v>
      </c>
      <c r="U301" s="71">
        <v>214137.07380000001</v>
      </c>
      <c r="V301" s="71">
        <v>26080480.112399999</v>
      </c>
      <c r="W301" s="72">
        <f t="shared" si="31"/>
        <v>158590187.61340001</v>
      </c>
    </row>
    <row r="302" spans="1:23" ht="24.95" customHeight="1" x14ac:dyDescent="0.2">
      <c r="A302" s="141"/>
      <c r="B302" s="138"/>
      <c r="C302" s="70">
        <v>6</v>
      </c>
      <c r="D302" s="71" t="s">
        <v>38</v>
      </c>
      <c r="E302" s="71">
        <v>176751232.764</v>
      </c>
      <c r="F302" s="71">
        <v>-4907596.13</v>
      </c>
      <c r="G302" s="71">
        <v>5631145.7572999997</v>
      </c>
      <c r="H302" s="71">
        <v>567941.27540000004</v>
      </c>
      <c r="I302" s="71">
        <v>296128.17729999998</v>
      </c>
      <c r="J302" s="71">
        <v>37410761.815800004</v>
      </c>
      <c r="K302" s="72">
        <f t="shared" si="30"/>
        <v>215749613.65980002</v>
      </c>
      <c r="L302" s="107"/>
      <c r="M302" s="146"/>
      <c r="N302" s="138"/>
      <c r="O302" s="110">
        <v>13</v>
      </c>
      <c r="P302" s="71" t="s">
        <v>689</v>
      </c>
      <c r="Q302" s="71">
        <v>170632652.64989999</v>
      </c>
      <c r="R302" s="71">
        <v>0</v>
      </c>
      <c r="S302" s="71">
        <v>5436212.9360999996</v>
      </c>
      <c r="T302" s="71">
        <v>548280.90789999999</v>
      </c>
      <c r="U302" s="71">
        <v>285877.1372</v>
      </c>
      <c r="V302" s="71">
        <v>32060409.4285</v>
      </c>
      <c r="W302" s="72">
        <f t="shared" si="31"/>
        <v>208963433.0596</v>
      </c>
    </row>
    <row r="303" spans="1:23" ht="24.95" customHeight="1" x14ac:dyDescent="0.2">
      <c r="A303" s="141"/>
      <c r="B303" s="138"/>
      <c r="C303" s="70">
        <v>7</v>
      </c>
      <c r="D303" s="71" t="s">
        <v>337</v>
      </c>
      <c r="E303" s="71">
        <v>138589299.58039999</v>
      </c>
      <c r="F303" s="71">
        <v>-4907596.13</v>
      </c>
      <c r="G303" s="71">
        <v>4415338.6322999997</v>
      </c>
      <c r="H303" s="71">
        <v>445318.44179999997</v>
      </c>
      <c r="I303" s="71">
        <v>232191.8554</v>
      </c>
      <c r="J303" s="71">
        <v>29913490.611400001</v>
      </c>
      <c r="K303" s="72">
        <f t="shared" si="30"/>
        <v>168688042.99129999</v>
      </c>
      <c r="L303" s="107"/>
      <c r="M303" s="146"/>
      <c r="N303" s="138"/>
      <c r="O303" s="110">
        <v>14</v>
      </c>
      <c r="P303" s="71" t="s">
        <v>690</v>
      </c>
      <c r="Q303" s="71">
        <v>170385861.4064</v>
      </c>
      <c r="R303" s="71">
        <v>0</v>
      </c>
      <c r="S303" s="71">
        <v>5428350.3744000001</v>
      </c>
      <c r="T303" s="71">
        <v>547487.91240000003</v>
      </c>
      <c r="U303" s="71">
        <v>285463.6643</v>
      </c>
      <c r="V303" s="71">
        <v>32393043.5517</v>
      </c>
      <c r="W303" s="72">
        <f t="shared" si="31"/>
        <v>209040206.90919998</v>
      </c>
    </row>
    <row r="304" spans="1:23" ht="24.95" customHeight="1" x14ac:dyDescent="0.2">
      <c r="A304" s="141"/>
      <c r="B304" s="138"/>
      <c r="C304" s="70">
        <v>8</v>
      </c>
      <c r="D304" s="71" t="s">
        <v>338</v>
      </c>
      <c r="E304" s="71">
        <v>148662552.1532</v>
      </c>
      <c r="F304" s="71">
        <v>-4907596.13</v>
      </c>
      <c r="G304" s="71">
        <v>4736263.9950999999</v>
      </c>
      <c r="H304" s="71">
        <v>477686.05719999998</v>
      </c>
      <c r="I304" s="71">
        <v>249068.535</v>
      </c>
      <c r="J304" s="71">
        <v>32799174.091200002</v>
      </c>
      <c r="K304" s="72">
        <f t="shared" si="30"/>
        <v>182017148.7017</v>
      </c>
      <c r="L304" s="107"/>
      <c r="M304" s="146"/>
      <c r="N304" s="138"/>
      <c r="O304" s="110">
        <v>15</v>
      </c>
      <c r="P304" s="71" t="s">
        <v>691</v>
      </c>
      <c r="Q304" s="71">
        <v>134651902.84850001</v>
      </c>
      <c r="R304" s="71">
        <v>0</v>
      </c>
      <c r="S304" s="71">
        <v>4289896.4808999998</v>
      </c>
      <c r="T304" s="71">
        <v>432666.70480000001</v>
      </c>
      <c r="U304" s="71">
        <v>225595.15960000001</v>
      </c>
      <c r="V304" s="71">
        <v>28246407.7958</v>
      </c>
      <c r="W304" s="72">
        <f t="shared" si="31"/>
        <v>167846468.9896</v>
      </c>
    </row>
    <row r="305" spans="1:23" ht="24.95" customHeight="1" x14ac:dyDescent="0.2">
      <c r="A305" s="141"/>
      <c r="B305" s="138"/>
      <c r="C305" s="70">
        <v>9</v>
      </c>
      <c r="D305" s="71" t="s">
        <v>339</v>
      </c>
      <c r="E305" s="71">
        <v>135533051.54530001</v>
      </c>
      <c r="F305" s="71">
        <v>-4907596.13</v>
      </c>
      <c r="G305" s="71">
        <v>4317969.1380000003</v>
      </c>
      <c r="H305" s="71">
        <v>435498.03279999999</v>
      </c>
      <c r="I305" s="71">
        <v>227071.432</v>
      </c>
      <c r="J305" s="71">
        <v>29176418.050000001</v>
      </c>
      <c r="K305" s="72">
        <f t="shared" si="30"/>
        <v>164782412.06810004</v>
      </c>
      <c r="L305" s="107"/>
      <c r="M305" s="146"/>
      <c r="N305" s="138"/>
      <c r="O305" s="110">
        <v>16</v>
      </c>
      <c r="P305" s="71" t="s">
        <v>692</v>
      </c>
      <c r="Q305" s="71">
        <v>171570980.72029999</v>
      </c>
      <c r="R305" s="71">
        <v>0</v>
      </c>
      <c r="S305" s="71">
        <v>5466107.2800000003</v>
      </c>
      <c r="T305" s="71">
        <v>551295.96609999996</v>
      </c>
      <c r="U305" s="71">
        <v>287449.20760000002</v>
      </c>
      <c r="V305" s="71">
        <v>33096370.622400001</v>
      </c>
      <c r="W305" s="72">
        <f t="shared" si="31"/>
        <v>210972203.79640001</v>
      </c>
    </row>
    <row r="306" spans="1:23" ht="24.95" customHeight="1" x14ac:dyDescent="0.2">
      <c r="A306" s="141"/>
      <c r="B306" s="138"/>
      <c r="C306" s="70">
        <v>10</v>
      </c>
      <c r="D306" s="71" t="s">
        <v>340</v>
      </c>
      <c r="E306" s="71">
        <v>128535941.7571</v>
      </c>
      <c r="F306" s="71">
        <v>-4907596.13</v>
      </c>
      <c r="G306" s="71">
        <v>4095047.0995999998</v>
      </c>
      <c r="H306" s="71">
        <v>413014.75280000002</v>
      </c>
      <c r="I306" s="71">
        <v>215348.5074</v>
      </c>
      <c r="J306" s="71">
        <v>30022275.417199999</v>
      </c>
      <c r="K306" s="72">
        <f t="shared" si="30"/>
        <v>158374031.4041</v>
      </c>
      <c r="L306" s="107"/>
      <c r="M306" s="147"/>
      <c r="N306" s="139"/>
      <c r="O306" s="110">
        <v>17</v>
      </c>
      <c r="P306" s="71" t="s">
        <v>693</v>
      </c>
      <c r="Q306" s="71">
        <v>182294930.7748</v>
      </c>
      <c r="R306" s="71">
        <v>0</v>
      </c>
      <c r="S306" s="71">
        <v>5807763.3176999995</v>
      </c>
      <c r="T306" s="71">
        <v>585754.41810000001</v>
      </c>
      <c r="U306" s="71">
        <v>305416.06270000001</v>
      </c>
      <c r="V306" s="71">
        <v>30159307.729899999</v>
      </c>
      <c r="W306" s="72">
        <f t="shared" si="31"/>
        <v>219153172.30320001</v>
      </c>
    </row>
    <row r="307" spans="1:23" ht="24.95" customHeight="1" x14ac:dyDescent="0.2">
      <c r="A307" s="141"/>
      <c r="B307" s="139"/>
      <c r="C307" s="70">
        <v>11</v>
      </c>
      <c r="D307" s="71" t="s">
        <v>341</v>
      </c>
      <c r="E307" s="71">
        <v>175430714.87779999</v>
      </c>
      <c r="F307" s="71">
        <v>-4907596.13</v>
      </c>
      <c r="G307" s="71">
        <v>5589075.1670000004</v>
      </c>
      <c r="H307" s="71">
        <v>563698.15590000001</v>
      </c>
      <c r="I307" s="71">
        <v>293915.7879</v>
      </c>
      <c r="J307" s="71">
        <v>36601884.939400002</v>
      </c>
      <c r="K307" s="72">
        <f t="shared" si="30"/>
        <v>213571692.79799998</v>
      </c>
      <c r="L307" s="107"/>
      <c r="M307" s="108"/>
      <c r="N307" s="142" t="s">
        <v>842</v>
      </c>
      <c r="O307" s="143"/>
      <c r="P307" s="144"/>
      <c r="Q307" s="111">
        <f>SUM(Q290:Q306)</f>
        <v>2722841159.0486002</v>
      </c>
      <c r="R307" s="111">
        <f t="shared" ref="R307:W307" si="35">SUM(R290:R306)</f>
        <v>0</v>
      </c>
      <c r="S307" s="111">
        <f t="shared" si="35"/>
        <v>86747431.408000007</v>
      </c>
      <c r="T307" s="111">
        <f t="shared" si="35"/>
        <v>8749098.1336000003</v>
      </c>
      <c r="U307" s="111">
        <f t="shared" si="35"/>
        <v>4561835.1676999992</v>
      </c>
      <c r="V307" s="111">
        <f t="shared" si="35"/>
        <v>539956700.29739988</v>
      </c>
      <c r="W307" s="111">
        <f t="shared" si="35"/>
        <v>3362856224.0552998</v>
      </c>
    </row>
    <row r="308" spans="1:23" ht="24.95" customHeight="1" x14ac:dyDescent="0.2">
      <c r="A308" s="70"/>
      <c r="B308" s="142" t="s">
        <v>826</v>
      </c>
      <c r="C308" s="143"/>
      <c r="D308" s="144"/>
      <c r="E308" s="111">
        <f>SUM(E297:E307)</f>
        <v>1747602440.447</v>
      </c>
      <c r="F308" s="111">
        <f t="shared" ref="F308:K308" si="36">SUM(F297:F307)</f>
        <v>-53983557.430000007</v>
      </c>
      <c r="G308" s="111">
        <f>SUM(G297:G307)</f>
        <v>55677145.296300001</v>
      </c>
      <c r="H308" s="111">
        <f>SUM(H297:H307)</f>
        <v>5615437.8301999997</v>
      </c>
      <c r="I308" s="111">
        <f t="shared" si="36"/>
        <v>2927924.8426999999</v>
      </c>
      <c r="J308" s="111">
        <f t="shared" si="36"/>
        <v>373832468.85020012</v>
      </c>
      <c r="K308" s="111">
        <f t="shared" si="36"/>
        <v>2131671859.8364</v>
      </c>
      <c r="L308" s="107"/>
      <c r="M308" s="145">
        <v>32</v>
      </c>
      <c r="N308" s="137" t="s">
        <v>55</v>
      </c>
      <c r="O308" s="110">
        <v>1</v>
      </c>
      <c r="P308" s="71" t="s">
        <v>694</v>
      </c>
      <c r="Q308" s="71">
        <v>121291130.41680001</v>
      </c>
      <c r="R308" s="71">
        <v>0</v>
      </c>
      <c r="S308" s="71">
        <v>3864233.4978999998</v>
      </c>
      <c r="T308" s="71">
        <v>389735.55219999998</v>
      </c>
      <c r="U308" s="71">
        <v>203210.58480000001</v>
      </c>
      <c r="V308" s="71">
        <v>36170126.0616</v>
      </c>
      <c r="W308" s="72">
        <f t="shared" si="31"/>
        <v>161918436.11330003</v>
      </c>
    </row>
    <row r="309" spans="1:23" ht="24.95" customHeight="1" x14ac:dyDescent="0.2">
      <c r="A309" s="141">
        <v>16</v>
      </c>
      <c r="B309" s="137" t="s">
        <v>39</v>
      </c>
      <c r="C309" s="70">
        <v>1</v>
      </c>
      <c r="D309" s="71" t="s">
        <v>342</v>
      </c>
      <c r="E309" s="71">
        <v>137133518.8247</v>
      </c>
      <c r="F309" s="71">
        <v>0</v>
      </c>
      <c r="G309" s="71">
        <v>4368958.6807000004</v>
      </c>
      <c r="H309" s="71">
        <v>440640.6924</v>
      </c>
      <c r="I309" s="71">
        <v>229752.84719999999</v>
      </c>
      <c r="J309" s="71">
        <v>32007241.684500001</v>
      </c>
      <c r="K309" s="72">
        <f t="shared" si="30"/>
        <v>174180112.72950003</v>
      </c>
      <c r="L309" s="107"/>
      <c r="M309" s="146"/>
      <c r="N309" s="138"/>
      <c r="O309" s="110">
        <v>2</v>
      </c>
      <c r="P309" s="71" t="s">
        <v>695</v>
      </c>
      <c r="Q309" s="71">
        <v>151543847.6796</v>
      </c>
      <c r="R309" s="71">
        <v>0</v>
      </c>
      <c r="S309" s="71">
        <v>4828059.6495000003</v>
      </c>
      <c r="T309" s="71">
        <v>486944.30469999998</v>
      </c>
      <c r="U309" s="71">
        <v>253895.84390000001</v>
      </c>
      <c r="V309" s="71">
        <v>41414505.169299997</v>
      </c>
      <c r="W309" s="72">
        <f t="shared" si="31"/>
        <v>198527252.64699998</v>
      </c>
    </row>
    <row r="310" spans="1:23" ht="24.95" customHeight="1" x14ac:dyDescent="0.2">
      <c r="A310" s="141"/>
      <c r="B310" s="138"/>
      <c r="C310" s="70">
        <v>2</v>
      </c>
      <c r="D310" s="71" t="s">
        <v>343</v>
      </c>
      <c r="E310" s="71">
        <v>129049553.6199</v>
      </c>
      <c r="F310" s="71">
        <v>0</v>
      </c>
      <c r="G310" s="71">
        <v>4111410.3420000002</v>
      </c>
      <c r="H310" s="71">
        <v>414665.10269999999</v>
      </c>
      <c r="I310" s="71">
        <v>216209.01029999999</v>
      </c>
      <c r="J310" s="71">
        <v>30437315.1875</v>
      </c>
      <c r="K310" s="72">
        <f t="shared" si="30"/>
        <v>164229153.26239997</v>
      </c>
      <c r="L310" s="107"/>
      <c r="M310" s="146"/>
      <c r="N310" s="138"/>
      <c r="O310" s="110">
        <v>3</v>
      </c>
      <c r="P310" s="71" t="s">
        <v>696</v>
      </c>
      <c r="Q310" s="71">
        <v>139603671.18509999</v>
      </c>
      <c r="R310" s="71">
        <v>0</v>
      </c>
      <c r="S310" s="71">
        <v>4447655.6593000004</v>
      </c>
      <c r="T310" s="71">
        <v>448577.84490000003</v>
      </c>
      <c r="U310" s="71">
        <v>233891.32879999999</v>
      </c>
      <c r="V310" s="71">
        <v>35488809.677599996</v>
      </c>
      <c r="W310" s="72">
        <f t="shared" si="31"/>
        <v>180222605.69569999</v>
      </c>
    </row>
    <row r="311" spans="1:23" ht="24.95" customHeight="1" x14ac:dyDescent="0.2">
      <c r="A311" s="141"/>
      <c r="B311" s="138"/>
      <c r="C311" s="70">
        <v>3</v>
      </c>
      <c r="D311" s="71" t="s">
        <v>344</v>
      </c>
      <c r="E311" s="71">
        <v>118556479.9281</v>
      </c>
      <c r="F311" s="71">
        <v>0</v>
      </c>
      <c r="G311" s="71">
        <v>3777109.8311999999</v>
      </c>
      <c r="H311" s="71">
        <v>380948.50809999998</v>
      </c>
      <c r="I311" s="71">
        <v>198628.9644</v>
      </c>
      <c r="J311" s="71">
        <v>27901899.752799999</v>
      </c>
      <c r="K311" s="72">
        <f t="shared" si="30"/>
        <v>150815066.98460001</v>
      </c>
      <c r="L311" s="107"/>
      <c r="M311" s="146"/>
      <c r="N311" s="138"/>
      <c r="O311" s="110">
        <v>4</v>
      </c>
      <c r="P311" s="71" t="s">
        <v>697</v>
      </c>
      <c r="Q311" s="71">
        <v>149024121.873</v>
      </c>
      <c r="R311" s="71">
        <v>0</v>
      </c>
      <c r="S311" s="71">
        <v>4747783.3025000002</v>
      </c>
      <c r="T311" s="71">
        <v>478847.8616</v>
      </c>
      <c r="U311" s="71">
        <v>249674.30720000001</v>
      </c>
      <c r="V311" s="71">
        <v>38977725.520499997</v>
      </c>
      <c r="W311" s="72">
        <f t="shared" si="31"/>
        <v>193478152.86480004</v>
      </c>
    </row>
    <row r="312" spans="1:23" ht="24.95" customHeight="1" x14ac:dyDescent="0.2">
      <c r="A312" s="141"/>
      <c r="B312" s="138"/>
      <c r="C312" s="70">
        <v>4</v>
      </c>
      <c r="D312" s="71" t="s">
        <v>345</v>
      </c>
      <c r="E312" s="71">
        <v>126093962.0069</v>
      </c>
      <c r="F312" s="71">
        <v>0</v>
      </c>
      <c r="G312" s="71">
        <v>4017247.6767000002</v>
      </c>
      <c r="H312" s="71">
        <v>405168.12520000001</v>
      </c>
      <c r="I312" s="71">
        <v>211257.2261</v>
      </c>
      <c r="J312" s="71">
        <v>30100558.024999999</v>
      </c>
      <c r="K312" s="72">
        <f t="shared" si="30"/>
        <v>160828193.05989999</v>
      </c>
      <c r="L312" s="107"/>
      <c r="M312" s="146"/>
      <c r="N312" s="138"/>
      <c r="O312" s="110">
        <v>5</v>
      </c>
      <c r="P312" s="71" t="s">
        <v>698</v>
      </c>
      <c r="Q312" s="71">
        <v>138331668.20390001</v>
      </c>
      <c r="R312" s="71">
        <v>0</v>
      </c>
      <c r="S312" s="71">
        <v>4407130.7132000001</v>
      </c>
      <c r="T312" s="71">
        <v>444490.61450000003</v>
      </c>
      <c r="U312" s="71">
        <v>231760.22099999999</v>
      </c>
      <c r="V312" s="71">
        <v>39554380.138099998</v>
      </c>
      <c r="W312" s="72">
        <f t="shared" si="31"/>
        <v>182969429.89069998</v>
      </c>
    </row>
    <row r="313" spans="1:23" ht="24.95" customHeight="1" x14ac:dyDescent="0.2">
      <c r="A313" s="141"/>
      <c r="B313" s="138"/>
      <c r="C313" s="70">
        <v>5</v>
      </c>
      <c r="D313" s="71" t="s">
        <v>346</v>
      </c>
      <c r="E313" s="71">
        <v>135211351.0201</v>
      </c>
      <c r="F313" s="71">
        <v>0</v>
      </c>
      <c r="G313" s="71">
        <v>4307720.0296</v>
      </c>
      <c r="H313" s="71">
        <v>434464.337</v>
      </c>
      <c r="I313" s="71">
        <v>226532.4564</v>
      </c>
      <c r="J313" s="71">
        <v>29644676.742800001</v>
      </c>
      <c r="K313" s="72">
        <f t="shared" si="30"/>
        <v>169824744.58590001</v>
      </c>
      <c r="L313" s="107"/>
      <c r="M313" s="146"/>
      <c r="N313" s="138"/>
      <c r="O313" s="110">
        <v>6</v>
      </c>
      <c r="P313" s="71" t="s">
        <v>699</v>
      </c>
      <c r="Q313" s="71">
        <v>138308553.21360001</v>
      </c>
      <c r="R313" s="71">
        <v>0</v>
      </c>
      <c r="S313" s="71">
        <v>4406394.2889999999</v>
      </c>
      <c r="T313" s="71">
        <v>444416.34090000001</v>
      </c>
      <c r="U313" s="71">
        <v>231721.49429999999</v>
      </c>
      <c r="V313" s="71">
        <v>39253588.564400002</v>
      </c>
      <c r="W313" s="72">
        <f t="shared" si="31"/>
        <v>182644673.90220004</v>
      </c>
    </row>
    <row r="314" spans="1:23" ht="24.95" customHeight="1" x14ac:dyDescent="0.2">
      <c r="A314" s="141"/>
      <c r="B314" s="138"/>
      <c r="C314" s="70">
        <v>6</v>
      </c>
      <c r="D314" s="71" t="s">
        <v>347</v>
      </c>
      <c r="E314" s="71">
        <v>135664102.60890001</v>
      </c>
      <c r="F314" s="71">
        <v>0</v>
      </c>
      <c r="G314" s="71">
        <v>4322144.3147999998</v>
      </c>
      <c r="H314" s="71">
        <v>435919.12920000002</v>
      </c>
      <c r="I314" s="71">
        <v>227290.99429999999</v>
      </c>
      <c r="J314" s="71">
        <v>29738111.156199999</v>
      </c>
      <c r="K314" s="72">
        <f t="shared" si="30"/>
        <v>170387568.20340002</v>
      </c>
      <c r="L314" s="107"/>
      <c r="M314" s="146"/>
      <c r="N314" s="138"/>
      <c r="O314" s="110">
        <v>7</v>
      </c>
      <c r="P314" s="71" t="s">
        <v>700</v>
      </c>
      <c r="Q314" s="71">
        <v>149894823.8028</v>
      </c>
      <c r="R314" s="71">
        <v>0</v>
      </c>
      <c r="S314" s="71">
        <v>4775523.1343999999</v>
      </c>
      <c r="T314" s="71">
        <v>481645.62180000002</v>
      </c>
      <c r="U314" s="71">
        <v>251133.07709999999</v>
      </c>
      <c r="V314" s="71">
        <v>41436579.287299998</v>
      </c>
      <c r="W314" s="72">
        <f t="shared" si="31"/>
        <v>196839704.92340001</v>
      </c>
    </row>
    <row r="315" spans="1:23" ht="24.95" customHeight="1" x14ac:dyDescent="0.2">
      <c r="A315" s="141"/>
      <c r="B315" s="138"/>
      <c r="C315" s="70">
        <v>7</v>
      </c>
      <c r="D315" s="71" t="s">
        <v>348</v>
      </c>
      <c r="E315" s="71">
        <v>121426527.0447</v>
      </c>
      <c r="F315" s="71">
        <v>0</v>
      </c>
      <c r="G315" s="71">
        <v>3868547.1206999999</v>
      </c>
      <c r="H315" s="71">
        <v>390170.61190000002</v>
      </c>
      <c r="I315" s="71">
        <v>203437.4277</v>
      </c>
      <c r="J315" s="71">
        <v>27255724.349800002</v>
      </c>
      <c r="K315" s="72">
        <f t="shared" si="30"/>
        <v>153144406.5548</v>
      </c>
      <c r="L315" s="107"/>
      <c r="M315" s="146"/>
      <c r="N315" s="138"/>
      <c r="O315" s="110">
        <v>8</v>
      </c>
      <c r="P315" s="71" t="s">
        <v>701</v>
      </c>
      <c r="Q315" s="71">
        <v>145219729.95950001</v>
      </c>
      <c r="R315" s="71">
        <v>0</v>
      </c>
      <c r="S315" s="71">
        <v>4626578.5729</v>
      </c>
      <c r="T315" s="71">
        <v>466623.4988</v>
      </c>
      <c r="U315" s="71">
        <v>243300.44699999999</v>
      </c>
      <c r="V315" s="71">
        <v>37701169.126599997</v>
      </c>
      <c r="W315" s="72">
        <f t="shared" si="31"/>
        <v>188257401.60480002</v>
      </c>
    </row>
    <row r="316" spans="1:23" ht="24.95" customHeight="1" x14ac:dyDescent="0.2">
      <c r="A316" s="141"/>
      <c r="B316" s="138"/>
      <c r="C316" s="70">
        <v>8</v>
      </c>
      <c r="D316" s="71" t="s">
        <v>349</v>
      </c>
      <c r="E316" s="71">
        <v>128615840.7315</v>
      </c>
      <c r="F316" s="71">
        <v>0</v>
      </c>
      <c r="G316" s="71">
        <v>4097592.6137999999</v>
      </c>
      <c r="H316" s="71">
        <v>413271.48609999998</v>
      </c>
      <c r="I316" s="71">
        <v>215482.36979999999</v>
      </c>
      <c r="J316" s="71">
        <v>29068085.556699999</v>
      </c>
      <c r="K316" s="72">
        <f t="shared" si="30"/>
        <v>162410272.7579</v>
      </c>
      <c r="L316" s="107"/>
      <c r="M316" s="146"/>
      <c r="N316" s="138"/>
      <c r="O316" s="110">
        <v>9</v>
      </c>
      <c r="P316" s="71" t="s">
        <v>702</v>
      </c>
      <c r="Q316" s="71">
        <v>138514458.7579</v>
      </c>
      <c r="R316" s="71">
        <v>0</v>
      </c>
      <c r="S316" s="71">
        <v>4412954.2665999997</v>
      </c>
      <c r="T316" s="71">
        <v>445077.96149999998</v>
      </c>
      <c r="U316" s="71">
        <v>232066.4675</v>
      </c>
      <c r="V316" s="71">
        <v>38399992.569700003</v>
      </c>
      <c r="W316" s="72">
        <f t="shared" si="31"/>
        <v>182004550.02320001</v>
      </c>
    </row>
    <row r="317" spans="1:23" ht="24.95" customHeight="1" x14ac:dyDescent="0.2">
      <c r="A317" s="141"/>
      <c r="B317" s="138"/>
      <c r="C317" s="70">
        <v>9</v>
      </c>
      <c r="D317" s="71" t="s">
        <v>350</v>
      </c>
      <c r="E317" s="71">
        <v>144703222.92399999</v>
      </c>
      <c r="F317" s="71">
        <v>0</v>
      </c>
      <c r="G317" s="71">
        <v>4610123.0926999999</v>
      </c>
      <c r="H317" s="71">
        <v>464963.84610000002</v>
      </c>
      <c r="I317" s="71">
        <v>242435.09359999999</v>
      </c>
      <c r="J317" s="71">
        <v>32202864.0407</v>
      </c>
      <c r="K317" s="72">
        <f t="shared" si="30"/>
        <v>182223608.9971</v>
      </c>
      <c r="L317" s="107"/>
      <c r="M317" s="146"/>
      <c r="N317" s="138"/>
      <c r="O317" s="110">
        <v>10</v>
      </c>
      <c r="P317" s="71" t="s">
        <v>703</v>
      </c>
      <c r="Q317" s="71">
        <v>162430496.36250001</v>
      </c>
      <c r="R317" s="71">
        <v>0</v>
      </c>
      <c r="S317" s="71">
        <v>5174899.1288000001</v>
      </c>
      <c r="T317" s="71">
        <v>521925.54379999998</v>
      </c>
      <c r="U317" s="71">
        <v>272135.28350000002</v>
      </c>
      <c r="V317" s="71">
        <v>41416344.679200001</v>
      </c>
      <c r="W317" s="72">
        <f t="shared" si="31"/>
        <v>209815800.99779999</v>
      </c>
    </row>
    <row r="318" spans="1:23" ht="24.95" customHeight="1" x14ac:dyDescent="0.2">
      <c r="A318" s="141"/>
      <c r="B318" s="138"/>
      <c r="C318" s="70">
        <v>10</v>
      </c>
      <c r="D318" s="71" t="s">
        <v>351</v>
      </c>
      <c r="E318" s="71">
        <v>127897396.9708</v>
      </c>
      <c r="F318" s="71">
        <v>0</v>
      </c>
      <c r="G318" s="71">
        <v>4074703.5992999999</v>
      </c>
      <c r="H318" s="71">
        <v>410962.96539999999</v>
      </c>
      <c r="I318" s="71">
        <v>214278.6925</v>
      </c>
      <c r="J318" s="71">
        <v>30029197.729699999</v>
      </c>
      <c r="K318" s="72">
        <f t="shared" si="30"/>
        <v>162626539.95769998</v>
      </c>
      <c r="L318" s="107"/>
      <c r="M318" s="146"/>
      <c r="N318" s="138"/>
      <c r="O318" s="110">
        <v>11</v>
      </c>
      <c r="P318" s="71" t="s">
        <v>704</v>
      </c>
      <c r="Q318" s="71">
        <v>144660647.37630001</v>
      </c>
      <c r="R318" s="71">
        <v>0</v>
      </c>
      <c r="S318" s="71">
        <v>4608766.6715000002</v>
      </c>
      <c r="T318" s="71">
        <v>464827.04129999998</v>
      </c>
      <c r="U318" s="71">
        <v>242363.76269999999</v>
      </c>
      <c r="V318" s="71">
        <v>40108009.167000003</v>
      </c>
      <c r="W318" s="72">
        <f t="shared" si="31"/>
        <v>190084614.01879999</v>
      </c>
    </row>
    <row r="319" spans="1:23" ht="24.95" customHeight="1" x14ac:dyDescent="0.2">
      <c r="A319" s="141"/>
      <c r="B319" s="138"/>
      <c r="C319" s="70">
        <v>11</v>
      </c>
      <c r="D319" s="71" t="s">
        <v>352</v>
      </c>
      <c r="E319" s="71">
        <v>157756071.3734</v>
      </c>
      <c r="F319" s="71">
        <v>0</v>
      </c>
      <c r="G319" s="71">
        <v>5025975.8764000004</v>
      </c>
      <c r="H319" s="71">
        <v>506905.57</v>
      </c>
      <c r="I319" s="71">
        <v>264303.77399999998</v>
      </c>
      <c r="J319" s="71">
        <v>34665206.533</v>
      </c>
      <c r="K319" s="72">
        <f t="shared" si="30"/>
        <v>198218463.12679997</v>
      </c>
      <c r="L319" s="107"/>
      <c r="M319" s="146"/>
      <c r="N319" s="138"/>
      <c r="O319" s="110">
        <v>12</v>
      </c>
      <c r="P319" s="71" t="s">
        <v>705</v>
      </c>
      <c r="Q319" s="71">
        <v>138452649.20179999</v>
      </c>
      <c r="R319" s="71">
        <v>0</v>
      </c>
      <c r="S319" s="71">
        <v>4410985.0661000004</v>
      </c>
      <c r="T319" s="71">
        <v>444879.35359999997</v>
      </c>
      <c r="U319" s="71">
        <v>231962.91200000001</v>
      </c>
      <c r="V319" s="71">
        <v>37627715.595899999</v>
      </c>
      <c r="W319" s="72">
        <f t="shared" si="31"/>
        <v>181168192.12939999</v>
      </c>
    </row>
    <row r="320" spans="1:23" ht="24.95" customHeight="1" x14ac:dyDescent="0.2">
      <c r="A320" s="141"/>
      <c r="B320" s="138"/>
      <c r="C320" s="70">
        <v>12</v>
      </c>
      <c r="D320" s="71" t="s">
        <v>353</v>
      </c>
      <c r="E320" s="71">
        <v>133981503.0424</v>
      </c>
      <c r="F320" s="71">
        <v>0</v>
      </c>
      <c r="G320" s="71">
        <v>4268538.1063999999</v>
      </c>
      <c r="H320" s="71">
        <v>430512.5601</v>
      </c>
      <c r="I320" s="71">
        <v>224471.9749</v>
      </c>
      <c r="J320" s="71">
        <v>29741473.019000001</v>
      </c>
      <c r="K320" s="72">
        <f t="shared" si="30"/>
        <v>168646498.70280001</v>
      </c>
      <c r="L320" s="107"/>
      <c r="M320" s="146"/>
      <c r="N320" s="138"/>
      <c r="O320" s="110">
        <v>13</v>
      </c>
      <c r="P320" s="71" t="s">
        <v>706</v>
      </c>
      <c r="Q320" s="71">
        <v>164367359.58289999</v>
      </c>
      <c r="R320" s="71">
        <v>0</v>
      </c>
      <c r="S320" s="71">
        <v>5236605.9634999996</v>
      </c>
      <c r="T320" s="71">
        <v>528149.1189</v>
      </c>
      <c r="U320" s="71">
        <v>275380.29489999998</v>
      </c>
      <c r="V320" s="71">
        <v>44255723.256300002</v>
      </c>
      <c r="W320" s="72">
        <f t="shared" si="31"/>
        <v>214663218.21649998</v>
      </c>
    </row>
    <row r="321" spans="1:23" ht="24.95" customHeight="1" x14ac:dyDescent="0.2">
      <c r="A321" s="141"/>
      <c r="B321" s="138"/>
      <c r="C321" s="70">
        <v>13</v>
      </c>
      <c r="D321" s="71" t="s">
        <v>354</v>
      </c>
      <c r="E321" s="71">
        <v>121035420.8749</v>
      </c>
      <c r="F321" s="71">
        <v>0</v>
      </c>
      <c r="G321" s="71">
        <v>3856086.8067999999</v>
      </c>
      <c r="H321" s="71">
        <v>388913.90019999997</v>
      </c>
      <c r="I321" s="71">
        <v>202782.1703</v>
      </c>
      <c r="J321" s="71">
        <v>28801293.199200001</v>
      </c>
      <c r="K321" s="72">
        <f t="shared" si="30"/>
        <v>154284496.95139998</v>
      </c>
      <c r="L321" s="107"/>
      <c r="M321" s="146"/>
      <c r="N321" s="138"/>
      <c r="O321" s="110">
        <v>14</v>
      </c>
      <c r="P321" s="71" t="s">
        <v>707</v>
      </c>
      <c r="Q321" s="71">
        <v>201285658.7383</v>
      </c>
      <c r="R321" s="71">
        <v>0</v>
      </c>
      <c r="S321" s="71">
        <v>6412791.9533000002</v>
      </c>
      <c r="T321" s="71">
        <v>646775.87800000003</v>
      </c>
      <c r="U321" s="71">
        <v>337233.03830000001</v>
      </c>
      <c r="V321" s="71">
        <v>55075339.516400002</v>
      </c>
      <c r="W321" s="72">
        <f t="shared" si="31"/>
        <v>263757799.1243</v>
      </c>
    </row>
    <row r="322" spans="1:23" ht="24.95" customHeight="1" x14ac:dyDescent="0.2">
      <c r="A322" s="141"/>
      <c r="B322" s="138"/>
      <c r="C322" s="70">
        <v>14</v>
      </c>
      <c r="D322" s="71" t="s">
        <v>355</v>
      </c>
      <c r="E322" s="71">
        <v>117787179.045</v>
      </c>
      <c r="F322" s="71">
        <v>0</v>
      </c>
      <c r="G322" s="71">
        <v>3752600.5515000001</v>
      </c>
      <c r="H322" s="71">
        <v>378476.57209999999</v>
      </c>
      <c r="I322" s="71">
        <v>197340.08129999999</v>
      </c>
      <c r="J322" s="71">
        <v>27745922.005100001</v>
      </c>
      <c r="K322" s="72">
        <f t="shared" si="30"/>
        <v>149861518.25500003</v>
      </c>
      <c r="L322" s="107"/>
      <c r="M322" s="146"/>
      <c r="N322" s="138"/>
      <c r="O322" s="110">
        <v>15</v>
      </c>
      <c r="P322" s="71" t="s">
        <v>708</v>
      </c>
      <c r="Q322" s="71">
        <v>162506624.78060001</v>
      </c>
      <c r="R322" s="71">
        <v>0</v>
      </c>
      <c r="S322" s="71">
        <v>5177324.5162000004</v>
      </c>
      <c r="T322" s="71">
        <v>522170.16139999998</v>
      </c>
      <c r="U322" s="71">
        <v>272262.82870000001</v>
      </c>
      <c r="V322" s="71">
        <v>43543452.361900002</v>
      </c>
      <c r="W322" s="72">
        <f t="shared" si="31"/>
        <v>212021834.64880002</v>
      </c>
    </row>
    <row r="323" spans="1:23" ht="24.95" customHeight="1" x14ac:dyDescent="0.2">
      <c r="A323" s="141"/>
      <c r="B323" s="138"/>
      <c r="C323" s="70">
        <v>15</v>
      </c>
      <c r="D323" s="71" t="s">
        <v>356</v>
      </c>
      <c r="E323" s="71">
        <v>104929705.3752</v>
      </c>
      <c r="F323" s="71">
        <v>0</v>
      </c>
      <c r="G323" s="71">
        <v>3342972.2440999998</v>
      </c>
      <c r="H323" s="71">
        <v>337162.6312</v>
      </c>
      <c r="I323" s="71">
        <v>175798.7309</v>
      </c>
      <c r="J323" s="71">
        <v>24680918.032000002</v>
      </c>
      <c r="K323" s="72">
        <f t="shared" si="30"/>
        <v>133466557.01340002</v>
      </c>
      <c r="L323" s="107"/>
      <c r="M323" s="146"/>
      <c r="N323" s="138"/>
      <c r="O323" s="110">
        <v>16</v>
      </c>
      <c r="P323" s="71" t="s">
        <v>709</v>
      </c>
      <c r="Q323" s="71">
        <v>163983433.06600001</v>
      </c>
      <c r="R323" s="71">
        <v>0</v>
      </c>
      <c r="S323" s="71">
        <v>5224374.3872999996</v>
      </c>
      <c r="T323" s="71">
        <v>526915.47699999996</v>
      </c>
      <c r="U323" s="71">
        <v>274737.06630000001</v>
      </c>
      <c r="V323" s="71">
        <v>43608279.2258</v>
      </c>
      <c r="W323" s="72">
        <f t="shared" si="31"/>
        <v>213617739.22240001</v>
      </c>
    </row>
    <row r="324" spans="1:23" ht="24.95" customHeight="1" x14ac:dyDescent="0.2">
      <c r="A324" s="141"/>
      <c r="B324" s="138"/>
      <c r="C324" s="70">
        <v>16</v>
      </c>
      <c r="D324" s="71" t="s">
        <v>357</v>
      </c>
      <c r="E324" s="71">
        <v>113742430.1969</v>
      </c>
      <c r="F324" s="71">
        <v>0</v>
      </c>
      <c r="G324" s="71">
        <v>3623738.2518000002</v>
      </c>
      <c r="H324" s="71">
        <v>365479.88870000001</v>
      </c>
      <c r="I324" s="71">
        <v>190563.52830000001</v>
      </c>
      <c r="J324" s="71">
        <v>27088899.837200001</v>
      </c>
      <c r="K324" s="72">
        <f t="shared" si="30"/>
        <v>145011111.70289999</v>
      </c>
      <c r="L324" s="107"/>
      <c r="M324" s="146"/>
      <c r="N324" s="138"/>
      <c r="O324" s="110">
        <v>17</v>
      </c>
      <c r="P324" s="71" t="s">
        <v>710</v>
      </c>
      <c r="Q324" s="71">
        <v>112663943.2842</v>
      </c>
      <c r="R324" s="71">
        <v>0</v>
      </c>
      <c r="S324" s="71">
        <v>3589378.5649999999</v>
      </c>
      <c r="T324" s="71">
        <v>362014.46879999997</v>
      </c>
      <c r="U324" s="71">
        <v>188756.63639999999</v>
      </c>
      <c r="V324" s="71">
        <v>30330380.0812</v>
      </c>
      <c r="W324" s="72">
        <f t="shared" si="31"/>
        <v>147134473.03559998</v>
      </c>
    </row>
    <row r="325" spans="1:23" ht="24.95" customHeight="1" x14ac:dyDescent="0.2">
      <c r="A325" s="141"/>
      <c r="B325" s="138"/>
      <c r="C325" s="70">
        <v>17</v>
      </c>
      <c r="D325" s="71" t="s">
        <v>358</v>
      </c>
      <c r="E325" s="71">
        <v>133529533.0782</v>
      </c>
      <c r="F325" s="71">
        <v>0</v>
      </c>
      <c r="G325" s="71">
        <v>4254138.7231000001</v>
      </c>
      <c r="H325" s="71">
        <v>429060.2795</v>
      </c>
      <c r="I325" s="71">
        <v>223714.74660000001</v>
      </c>
      <c r="J325" s="71">
        <v>28667960.451900002</v>
      </c>
      <c r="K325" s="72">
        <f t="shared" si="30"/>
        <v>167104407.2793</v>
      </c>
      <c r="L325" s="107"/>
      <c r="M325" s="146"/>
      <c r="N325" s="138"/>
      <c r="O325" s="110">
        <v>18</v>
      </c>
      <c r="P325" s="71" t="s">
        <v>711</v>
      </c>
      <c r="Q325" s="71">
        <v>138633463.44980001</v>
      </c>
      <c r="R325" s="71">
        <v>0</v>
      </c>
      <c r="S325" s="71">
        <v>4416745.6561000003</v>
      </c>
      <c r="T325" s="71">
        <v>445460.35019999999</v>
      </c>
      <c r="U325" s="71">
        <v>232265.8474</v>
      </c>
      <c r="V325" s="71">
        <v>39676548.963699996</v>
      </c>
      <c r="W325" s="72">
        <f t="shared" si="31"/>
        <v>183404484.26720002</v>
      </c>
    </row>
    <row r="326" spans="1:23" ht="24.95" customHeight="1" x14ac:dyDescent="0.2">
      <c r="A326" s="141"/>
      <c r="B326" s="138"/>
      <c r="C326" s="70">
        <v>18</v>
      </c>
      <c r="D326" s="71" t="s">
        <v>359</v>
      </c>
      <c r="E326" s="71">
        <v>144530007.0499</v>
      </c>
      <c r="F326" s="71">
        <v>0</v>
      </c>
      <c r="G326" s="71">
        <v>4604604.5805000002</v>
      </c>
      <c r="H326" s="71">
        <v>464407.2647</v>
      </c>
      <c r="I326" s="71">
        <v>242144.88860000001</v>
      </c>
      <c r="J326" s="71">
        <v>31175402.650899999</v>
      </c>
      <c r="K326" s="72">
        <f t="shared" si="30"/>
        <v>181016566.4346</v>
      </c>
      <c r="L326" s="107"/>
      <c r="M326" s="146"/>
      <c r="N326" s="138"/>
      <c r="O326" s="110">
        <v>19</v>
      </c>
      <c r="P326" s="71" t="s">
        <v>712</v>
      </c>
      <c r="Q326" s="71">
        <v>109880688.7245</v>
      </c>
      <c r="R326" s="71">
        <v>0</v>
      </c>
      <c r="S326" s="71">
        <v>3500706.4134</v>
      </c>
      <c r="T326" s="71">
        <v>353071.24890000001</v>
      </c>
      <c r="U326" s="71">
        <v>184093.58489999999</v>
      </c>
      <c r="V326" s="71">
        <v>31959488.049699999</v>
      </c>
      <c r="W326" s="72">
        <f t="shared" si="31"/>
        <v>145878048.0214</v>
      </c>
    </row>
    <row r="327" spans="1:23" ht="24.95" customHeight="1" x14ac:dyDescent="0.2">
      <c r="A327" s="141"/>
      <c r="B327" s="138"/>
      <c r="C327" s="70">
        <v>19</v>
      </c>
      <c r="D327" s="71" t="s">
        <v>360</v>
      </c>
      <c r="E327" s="71">
        <v>126629434.90979999</v>
      </c>
      <c r="F327" s="71">
        <v>0</v>
      </c>
      <c r="G327" s="71">
        <v>4034307.3933999999</v>
      </c>
      <c r="H327" s="71">
        <v>406888.71950000001</v>
      </c>
      <c r="I327" s="71">
        <v>212154.35490000001</v>
      </c>
      <c r="J327" s="71">
        <v>27984741.126699999</v>
      </c>
      <c r="K327" s="72">
        <f t="shared" si="30"/>
        <v>159267526.5043</v>
      </c>
      <c r="L327" s="107"/>
      <c r="M327" s="146"/>
      <c r="N327" s="138"/>
      <c r="O327" s="110">
        <v>20</v>
      </c>
      <c r="P327" s="71" t="s">
        <v>713</v>
      </c>
      <c r="Q327" s="71">
        <v>118854578.5175</v>
      </c>
      <c r="R327" s="71">
        <v>0</v>
      </c>
      <c r="S327" s="71">
        <v>3786607.0016999999</v>
      </c>
      <c r="T327" s="71">
        <v>381906.36560000002</v>
      </c>
      <c r="U327" s="71">
        <v>199128.39730000001</v>
      </c>
      <c r="V327" s="71">
        <v>35203685.653200001</v>
      </c>
      <c r="W327" s="72">
        <f t="shared" si="31"/>
        <v>158425905.93529999</v>
      </c>
    </row>
    <row r="328" spans="1:23" ht="24.95" customHeight="1" x14ac:dyDescent="0.2">
      <c r="A328" s="141"/>
      <c r="B328" s="138"/>
      <c r="C328" s="70">
        <v>20</v>
      </c>
      <c r="D328" s="71" t="s">
        <v>361</v>
      </c>
      <c r="E328" s="71">
        <v>112496989.18009999</v>
      </c>
      <c r="F328" s="71">
        <v>0</v>
      </c>
      <c r="G328" s="71">
        <v>3584059.5474999999</v>
      </c>
      <c r="H328" s="71">
        <v>361478.00790000003</v>
      </c>
      <c r="I328" s="71">
        <v>188476.92230000001</v>
      </c>
      <c r="J328" s="71">
        <v>25892140.111200001</v>
      </c>
      <c r="K328" s="72">
        <f t="shared" si="30"/>
        <v>142523143.76899999</v>
      </c>
      <c r="L328" s="107"/>
      <c r="M328" s="146"/>
      <c r="N328" s="138"/>
      <c r="O328" s="110">
        <v>21</v>
      </c>
      <c r="P328" s="71" t="s">
        <v>714</v>
      </c>
      <c r="Q328" s="71">
        <v>122755146.65800001</v>
      </c>
      <c r="R328" s="71">
        <v>0</v>
      </c>
      <c r="S328" s="71">
        <v>3910875.8251999998</v>
      </c>
      <c r="T328" s="71">
        <v>394439.76409999997</v>
      </c>
      <c r="U328" s="71">
        <v>205663.39069999999</v>
      </c>
      <c r="V328" s="71">
        <v>33375339.740200002</v>
      </c>
      <c r="W328" s="72">
        <f t="shared" si="31"/>
        <v>160641465.37820002</v>
      </c>
    </row>
    <row r="329" spans="1:23" ht="24.95" customHeight="1" x14ac:dyDescent="0.2">
      <c r="A329" s="141"/>
      <c r="B329" s="138"/>
      <c r="C329" s="70">
        <v>21</v>
      </c>
      <c r="D329" s="71" t="s">
        <v>362</v>
      </c>
      <c r="E329" s="71">
        <v>123731229.6733</v>
      </c>
      <c r="F329" s="71">
        <v>0</v>
      </c>
      <c r="G329" s="71">
        <v>3941973.0098999999</v>
      </c>
      <c r="H329" s="71">
        <v>397576.1373</v>
      </c>
      <c r="I329" s="71">
        <v>207298.71549999999</v>
      </c>
      <c r="J329" s="71">
        <v>28649501.922200002</v>
      </c>
      <c r="K329" s="72">
        <f t="shared" ref="K329:K392" si="37">SUM(E329:J329)</f>
        <v>156927579.45820001</v>
      </c>
      <c r="L329" s="107"/>
      <c r="M329" s="146"/>
      <c r="N329" s="138"/>
      <c r="O329" s="110">
        <v>22</v>
      </c>
      <c r="P329" s="71" t="s">
        <v>715</v>
      </c>
      <c r="Q329" s="71">
        <v>227972246.00659999</v>
      </c>
      <c r="R329" s="71">
        <v>0</v>
      </c>
      <c r="S329" s="71">
        <v>7263004.1996999998</v>
      </c>
      <c r="T329" s="71">
        <v>732525.85649999999</v>
      </c>
      <c r="U329" s="71">
        <v>381943.6201</v>
      </c>
      <c r="V329" s="71">
        <v>59916802.538900003</v>
      </c>
      <c r="W329" s="72">
        <f t="shared" ref="W329:W392" si="38">SUM(Q329:V329)</f>
        <v>296266522.22179997</v>
      </c>
    </row>
    <row r="330" spans="1:23" ht="24.95" customHeight="1" x14ac:dyDescent="0.2">
      <c r="A330" s="141"/>
      <c r="B330" s="138"/>
      <c r="C330" s="70">
        <v>22</v>
      </c>
      <c r="D330" s="71" t="s">
        <v>363</v>
      </c>
      <c r="E330" s="71">
        <v>120363650.6276</v>
      </c>
      <c r="F330" s="71">
        <v>0</v>
      </c>
      <c r="G330" s="71">
        <v>3834684.7711</v>
      </c>
      <c r="H330" s="71">
        <v>386755.35210000002</v>
      </c>
      <c r="I330" s="71">
        <v>201656.68960000001</v>
      </c>
      <c r="J330" s="71">
        <v>27208721.701900002</v>
      </c>
      <c r="K330" s="72">
        <f t="shared" si="37"/>
        <v>151995469.14230001</v>
      </c>
      <c r="L330" s="107"/>
      <c r="M330" s="147"/>
      <c r="N330" s="139"/>
      <c r="O330" s="110">
        <v>23</v>
      </c>
      <c r="P330" s="71" t="s">
        <v>716</v>
      </c>
      <c r="Q330" s="71">
        <v>134933621.6715</v>
      </c>
      <c r="R330" s="71">
        <v>0</v>
      </c>
      <c r="S330" s="71">
        <v>4298871.8059</v>
      </c>
      <c r="T330" s="71">
        <v>433571.93040000001</v>
      </c>
      <c r="U330" s="71">
        <v>226067.15</v>
      </c>
      <c r="V330" s="71">
        <v>33065160.323199999</v>
      </c>
      <c r="W330" s="72">
        <f t="shared" si="38"/>
        <v>172957292.88100001</v>
      </c>
    </row>
    <row r="331" spans="1:23" ht="24.95" customHeight="1" x14ac:dyDescent="0.2">
      <c r="A331" s="141"/>
      <c r="B331" s="138"/>
      <c r="C331" s="70">
        <v>23</v>
      </c>
      <c r="D331" s="71" t="s">
        <v>364</v>
      </c>
      <c r="E331" s="71">
        <v>116422710.8575</v>
      </c>
      <c r="F331" s="71">
        <v>0</v>
      </c>
      <c r="G331" s="71">
        <v>3709129.7415</v>
      </c>
      <c r="H331" s="71">
        <v>374092.2304</v>
      </c>
      <c r="I331" s="71">
        <v>195054.05780000001</v>
      </c>
      <c r="J331" s="71">
        <v>26689789.634399999</v>
      </c>
      <c r="K331" s="72">
        <f t="shared" si="37"/>
        <v>147390776.52160001</v>
      </c>
      <c r="L331" s="107"/>
      <c r="M331" s="108"/>
      <c r="N331" s="142" t="s">
        <v>843</v>
      </c>
      <c r="O331" s="143"/>
      <c r="P331" s="144"/>
      <c r="Q331" s="111">
        <f>SUM(Q308:Q330)</f>
        <v>3375112562.5127006</v>
      </c>
      <c r="R331" s="111">
        <f t="shared" ref="R331:W331" si="39">SUM(R308:R330)</f>
        <v>0</v>
      </c>
      <c r="S331" s="111">
        <f t="shared" si="39"/>
        <v>107528250.23899999</v>
      </c>
      <c r="T331" s="111">
        <f t="shared" si="39"/>
        <v>10844992.159399999</v>
      </c>
      <c r="U331" s="111">
        <f t="shared" si="39"/>
        <v>5654647.5848000012</v>
      </c>
      <c r="V331" s="111">
        <f t="shared" si="39"/>
        <v>917559145.2677002</v>
      </c>
      <c r="W331" s="111">
        <f t="shared" si="39"/>
        <v>4416699597.7635994</v>
      </c>
    </row>
    <row r="332" spans="1:23" ht="24.95" customHeight="1" x14ac:dyDescent="0.2">
      <c r="A332" s="141"/>
      <c r="B332" s="138"/>
      <c r="C332" s="70">
        <v>24</v>
      </c>
      <c r="D332" s="71" t="s">
        <v>365</v>
      </c>
      <c r="E332" s="71">
        <v>120437761.5114</v>
      </c>
      <c r="F332" s="71">
        <v>0</v>
      </c>
      <c r="G332" s="71">
        <v>3837045.8816</v>
      </c>
      <c r="H332" s="71">
        <v>386993.48690000002</v>
      </c>
      <c r="I332" s="71">
        <v>201780.85459999999</v>
      </c>
      <c r="J332" s="71">
        <v>27049445.522799999</v>
      </c>
      <c r="K332" s="72">
        <f t="shared" si="37"/>
        <v>151913027.25730002</v>
      </c>
      <c r="L332" s="107"/>
      <c r="M332" s="145">
        <v>33</v>
      </c>
      <c r="N332" s="137" t="s">
        <v>56</v>
      </c>
      <c r="O332" s="110">
        <v>1</v>
      </c>
      <c r="P332" s="71" t="s">
        <v>717</v>
      </c>
      <c r="Q332" s="71">
        <v>126421069.07610001</v>
      </c>
      <c r="R332" s="71">
        <v>-1564740.79</v>
      </c>
      <c r="S332" s="71">
        <v>4027669.0331000001</v>
      </c>
      <c r="T332" s="71">
        <v>406219.19339999999</v>
      </c>
      <c r="U332" s="71">
        <v>211805.2597</v>
      </c>
      <c r="V332" s="71">
        <v>25980635.625300001</v>
      </c>
      <c r="W332" s="72">
        <f t="shared" si="38"/>
        <v>155482657.3976</v>
      </c>
    </row>
    <row r="333" spans="1:23" ht="24.95" customHeight="1" x14ac:dyDescent="0.2">
      <c r="A333" s="141"/>
      <c r="B333" s="138"/>
      <c r="C333" s="70">
        <v>25</v>
      </c>
      <c r="D333" s="71" t="s">
        <v>366</v>
      </c>
      <c r="E333" s="71">
        <v>121540715.74779999</v>
      </c>
      <c r="F333" s="71">
        <v>0</v>
      </c>
      <c r="G333" s="71">
        <v>3872185.0767999999</v>
      </c>
      <c r="H333" s="71">
        <v>390537.5258</v>
      </c>
      <c r="I333" s="71">
        <v>203628.7389</v>
      </c>
      <c r="J333" s="71">
        <v>27666061.905699998</v>
      </c>
      <c r="K333" s="72">
        <f t="shared" si="37"/>
        <v>153673128.995</v>
      </c>
      <c r="L333" s="107"/>
      <c r="M333" s="146"/>
      <c r="N333" s="138"/>
      <c r="O333" s="110">
        <v>2</v>
      </c>
      <c r="P333" s="71" t="s">
        <v>718</v>
      </c>
      <c r="Q333" s="71">
        <v>143909537.38690001</v>
      </c>
      <c r="R333" s="71">
        <v>-1564740.79</v>
      </c>
      <c r="S333" s="71">
        <v>4584836.9384000003</v>
      </c>
      <c r="T333" s="71">
        <v>462413.55680000002</v>
      </c>
      <c r="U333" s="71">
        <v>241105.3566</v>
      </c>
      <c r="V333" s="71">
        <v>30444872.2689</v>
      </c>
      <c r="W333" s="72">
        <f t="shared" si="38"/>
        <v>178078024.71760002</v>
      </c>
    </row>
    <row r="334" spans="1:23" ht="24.95" customHeight="1" x14ac:dyDescent="0.2">
      <c r="A334" s="141"/>
      <c r="B334" s="138"/>
      <c r="C334" s="70">
        <v>26</v>
      </c>
      <c r="D334" s="71" t="s">
        <v>367</v>
      </c>
      <c r="E334" s="71">
        <v>129298661.6462</v>
      </c>
      <c r="F334" s="71">
        <v>0</v>
      </c>
      <c r="G334" s="71">
        <v>4119346.7143999999</v>
      </c>
      <c r="H334" s="71">
        <v>415465.54249999998</v>
      </c>
      <c r="I334" s="71">
        <v>216626.36470000001</v>
      </c>
      <c r="J334" s="71">
        <v>30722312.349199999</v>
      </c>
      <c r="K334" s="72">
        <f t="shared" si="37"/>
        <v>164772412.61700001</v>
      </c>
      <c r="L334" s="107"/>
      <c r="M334" s="146"/>
      <c r="N334" s="138"/>
      <c r="O334" s="110">
        <v>3</v>
      </c>
      <c r="P334" s="71" t="s">
        <v>877</v>
      </c>
      <c r="Q334" s="71">
        <v>155086448.54890001</v>
      </c>
      <c r="R334" s="71">
        <v>-1564740.79</v>
      </c>
      <c r="S334" s="71">
        <v>4940923.9364</v>
      </c>
      <c r="T334" s="71">
        <v>498327.4742</v>
      </c>
      <c r="U334" s="71">
        <v>259831.10060000001</v>
      </c>
      <c r="V334" s="71">
        <v>31658948.7599</v>
      </c>
      <c r="W334" s="72">
        <f t="shared" si="38"/>
        <v>190879739.03000003</v>
      </c>
    </row>
    <row r="335" spans="1:23" ht="24.95" customHeight="1" x14ac:dyDescent="0.2">
      <c r="A335" s="141"/>
      <c r="B335" s="139"/>
      <c r="C335" s="70">
        <v>27</v>
      </c>
      <c r="D335" s="71" t="s">
        <v>368</v>
      </c>
      <c r="E335" s="71">
        <v>115668597.8224</v>
      </c>
      <c r="F335" s="71">
        <v>0</v>
      </c>
      <c r="G335" s="71">
        <v>3685104.3339</v>
      </c>
      <c r="H335" s="71">
        <v>371669.09639999998</v>
      </c>
      <c r="I335" s="71">
        <v>193790.62040000001</v>
      </c>
      <c r="J335" s="71">
        <v>25893281.8759</v>
      </c>
      <c r="K335" s="72">
        <f t="shared" si="37"/>
        <v>145812443.74900001</v>
      </c>
      <c r="L335" s="107"/>
      <c r="M335" s="146"/>
      <c r="N335" s="138"/>
      <c r="O335" s="110">
        <v>4</v>
      </c>
      <c r="P335" s="71" t="s">
        <v>719</v>
      </c>
      <c r="Q335" s="71">
        <v>168387021.34999999</v>
      </c>
      <c r="R335" s="71">
        <v>-1564740.79</v>
      </c>
      <c r="S335" s="71">
        <v>5364669.0098000001</v>
      </c>
      <c r="T335" s="71">
        <v>541065.19189999998</v>
      </c>
      <c r="U335" s="71">
        <v>282114.81719999999</v>
      </c>
      <c r="V335" s="71">
        <v>35066545.581799999</v>
      </c>
      <c r="W335" s="72">
        <f t="shared" si="38"/>
        <v>208076675.16069996</v>
      </c>
    </row>
    <row r="336" spans="1:23" ht="24.95" customHeight="1" x14ac:dyDescent="0.2">
      <c r="A336" s="70"/>
      <c r="B336" s="142" t="s">
        <v>827</v>
      </c>
      <c r="C336" s="143"/>
      <c r="D336" s="144"/>
      <c r="E336" s="111">
        <f>SUM(E309:E335)</f>
        <v>3418233557.6916003</v>
      </c>
      <c r="F336" s="111">
        <f t="shared" ref="F336:K336" si="40">SUM(F309:F335)</f>
        <v>0</v>
      </c>
      <c r="G336" s="111">
        <f>SUM(G309:G335)</f>
        <v>108902048.91220002</v>
      </c>
      <c r="H336" s="111">
        <f>SUM(H309:H335)</f>
        <v>10983549.569400001</v>
      </c>
      <c r="I336" s="111">
        <f t="shared" si="40"/>
        <v>5726892.2959000003</v>
      </c>
      <c r="J336" s="111">
        <f t="shared" si="40"/>
        <v>778708746.10399985</v>
      </c>
      <c r="K336" s="111">
        <f t="shared" si="40"/>
        <v>4322554794.5731001</v>
      </c>
      <c r="L336" s="107"/>
      <c r="M336" s="146"/>
      <c r="N336" s="138"/>
      <c r="O336" s="110">
        <v>5</v>
      </c>
      <c r="P336" s="71" t="s">
        <v>720</v>
      </c>
      <c r="Q336" s="71">
        <v>158402498.6521</v>
      </c>
      <c r="R336" s="71">
        <v>-1564740.79</v>
      </c>
      <c r="S336" s="71">
        <v>5046570.5062999995</v>
      </c>
      <c r="T336" s="71">
        <v>508982.68550000002</v>
      </c>
      <c r="U336" s="71">
        <v>265386.79519999999</v>
      </c>
      <c r="V336" s="71">
        <v>30881914.4331</v>
      </c>
      <c r="W336" s="72">
        <f t="shared" si="38"/>
        <v>193540612.28219998</v>
      </c>
    </row>
    <row r="337" spans="1:23" ht="24.95" customHeight="1" x14ac:dyDescent="0.2">
      <c r="A337" s="141">
        <v>17</v>
      </c>
      <c r="B337" s="137" t="s">
        <v>40</v>
      </c>
      <c r="C337" s="70">
        <v>1</v>
      </c>
      <c r="D337" s="71" t="s">
        <v>369</v>
      </c>
      <c r="E337" s="71">
        <v>120790192.4506</v>
      </c>
      <c r="F337" s="71">
        <v>0</v>
      </c>
      <c r="G337" s="71">
        <v>3848274.0351999998</v>
      </c>
      <c r="H337" s="71">
        <v>388125.9264</v>
      </c>
      <c r="I337" s="71">
        <v>202371.31570000001</v>
      </c>
      <c r="J337" s="71">
        <v>28454657.965999998</v>
      </c>
      <c r="K337" s="72">
        <f t="shared" si="37"/>
        <v>153683621.69389999</v>
      </c>
      <c r="L337" s="107"/>
      <c r="M337" s="146"/>
      <c r="N337" s="138"/>
      <c r="O337" s="110">
        <v>6</v>
      </c>
      <c r="P337" s="71" t="s">
        <v>721</v>
      </c>
      <c r="Q337" s="71">
        <v>143530593.48280001</v>
      </c>
      <c r="R337" s="71">
        <v>-1564740.79</v>
      </c>
      <c r="S337" s="71">
        <v>4572764.1040000003</v>
      </c>
      <c r="T337" s="71">
        <v>461195.9252</v>
      </c>
      <c r="U337" s="71">
        <v>240470.47579999999</v>
      </c>
      <c r="V337" s="71">
        <v>25379115.909299999</v>
      </c>
      <c r="W337" s="72">
        <f t="shared" si="38"/>
        <v>172619399.10710001</v>
      </c>
    </row>
    <row r="338" spans="1:23" ht="24.95" customHeight="1" x14ac:dyDescent="0.2">
      <c r="A338" s="141"/>
      <c r="B338" s="138"/>
      <c r="C338" s="70">
        <v>2</v>
      </c>
      <c r="D338" s="71" t="s">
        <v>370</v>
      </c>
      <c r="E338" s="71">
        <v>142859917.5632</v>
      </c>
      <c r="F338" s="71">
        <v>0</v>
      </c>
      <c r="G338" s="71">
        <v>4551396.9327999996</v>
      </c>
      <c r="H338" s="71">
        <v>459040.8934</v>
      </c>
      <c r="I338" s="71">
        <v>239346.8285</v>
      </c>
      <c r="J338" s="71">
        <v>33281785.498</v>
      </c>
      <c r="K338" s="72">
        <f t="shared" si="37"/>
        <v>181391487.7159</v>
      </c>
      <c r="L338" s="107"/>
      <c r="M338" s="146"/>
      <c r="N338" s="138"/>
      <c r="O338" s="110">
        <v>7</v>
      </c>
      <c r="P338" s="71" t="s">
        <v>722</v>
      </c>
      <c r="Q338" s="71">
        <v>163932418.62729999</v>
      </c>
      <c r="R338" s="71">
        <v>-1564740.79</v>
      </c>
      <c r="S338" s="71">
        <v>5222749.1101000002</v>
      </c>
      <c r="T338" s="71">
        <v>526751.55619999999</v>
      </c>
      <c r="U338" s="71">
        <v>274651.5969</v>
      </c>
      <c r="V338" s="71">
        <v>33993984.485399999</v>
      </c>
      <c r="W338" s="72">
        <f t="shared" si="38"/>
        <v>202385814.58589998</v>
      </c>
    </row>
    <row r="339" spans="1:23" ht="24.95" customHeight="1" x14ac:dyDescent="0.2">
      <c r="A339" s="141"/>
      <c r="B339" s="138"/>
      <c r="C339" s="70">
        <v>3</v>
      </c>
      <c r="D339" s="71" t="s">
        <v>371</v>
      </c>
      <c r="E339" s="71">
        <v>177293053.7809</v>
      </c>
      <c r="F339" s="71">
        <v>0</v>
      </c>
      <c r="G339" s="71">
        <v>5648407.7196000004</v>
      </c>
      <c r="H339" s="71">
        <v>569682.26769999997</v>
      </c>
      <c r="I339" s="71">
        <v>297035.94170000002</v>
      </c>
      <c r="J339" s="71">
        <v>39959333.0612</v>
      </c>
      <c r="K339" s="72">
        <f t="shared" si="37"/>
        <v>223767512.77109998</v>
      </c>
      <c r="L339" s="107"/>
      <c r="M339" s="146"/>
      <c r="N339" s="138"/>
      <c r="O339" s="110">
        <v>8</v>
      </c>
      <c r="P339" s="71" t="s">
        <v>723</v>
      </c>
      <c r="Q339" s="71">
        <v>139885290.37900001</v>
      </c>
      <c r="R339" s="71">
        <v>-1564740.79</v>
      </c>
      <c r="S339" s="71">
        <v>4456627.8102000002</v>
      </c>
      <c r="T339" s="71">
        <v>449482.75040000002</v>
      </c>
      <c r="U339" s="71">
        <v>234363.15229999999</v>
      </c>
      <c r="V339" s="71">
        <v>28864352.7326</v>
      </c>
      <c r="W339" s="72">
        <f t="shared" si="38"/>
        <v>172325376.03450003</v>
      </c>
    </row>
    <row r="340" spans="1:23" ht="24.95" customHeight="1" x14ac:dyDescent="0.2">
      <c r="A340" s="141"/>
      <c r="B340" s="138"/>
      <c r="C340" s="70">
        <v>4</v>
      </c>
      <c r="D340" s="71" t="s">
        <v>372</v>
      </c>
      <c r="E340" s="71">
        <v>134101469.9234</v>
      </c>
      <c r="F340" s="71">
        <v>0</v>
      </c>
      <c r="G340" s="71">
        <v>4272360.1503999997</v>
      </c>
      <c r="H340" s="71">
        <v>430898.04060000001</v>
      </c>
      <c r="I340" s="71">
        <v>224672.9669</v>
      </c>
      <c r="J340" s="71">
        <v>29109777.192699999</v>
      </c>
      <c r="K340" s="72">
        <f t="shared" si="37"/>
        <v>168139178.27399999</v>
      </c>
      <c r="L340" s="107"/>
      <c r="M340" s="146"/>
      <c r="N340" s="138"/>
      <c r="O340" s="110">
        <v>9</v>
      </c>
      <c r="P340" s="71" t="s">
        <v>724</v>
      </c>
      <c r="Q340" s="71">
        <v>158339729.32879999</v>
      </c>
      <c r="R340" s="71">
        <v>-1564740.79</v>
      </c>
      <c r="S340" s="71">
        <v>5044570.7284000004</v>
      </c>
      <c r="T340" s="71">
        <v>508780.99359999999</v>
      </c>
      <c r="U340" s="71">
        <v>265281.63179999997</v>
      </c>
      <c r="V340" s="71">
        <v>28586142.727899998</v>
      </c>
      <c r="W340" s="72">
        <f t="shared" si="38"/>
        <v>191179764.6205</v>
      </c>
    </row>
    <row r="341" spans="1:23" ht="24.95" customHeight="1" x14ac:dyDescent="0.2">
      <c r="A341" s="141"/>
      <c r="B341" s="138"/>
      <c r="C341" s="70">
        <v>5</v>
      </c>
      <c r="D341" s="71" t="s">
        <v>373</v>
      </c>
      <c r="E341" s="71">
        <v>115070759.35950001</v>
      </c>
      <c r="F341" s="71">
        <v>0</v>
      </c>
      <c r="G341" s="71">
        <v>3666057.7028000001</v>
      </c>
      <c r="H341" s="71">
        <v>369748.10759999999</v>
      </c>
      <c r="I341" s="71">
        <v>192789.00459999999</v>
      </c>
      <c r="J341" s="71">
        <v>25181155.067899998</v>
      </c>
      <c r="K341" s="72">
        <f t="shared" si="37"/>
        <v>144480509.24240002</v>
      </c>
      <c r="L341" s="107"/>
      <c r="M341" s="146"/>
      <c r="N341" s="138"/>
      <c r="O341" s="110">
        <v>10</v>
      </c>
      <c r="P341" s="71" t="s">
        <v>725</v>
      </c>
      <c r="Q341" s="71">
        <v>142958731.32710001</v>
      </c>
      <c r="R341" s="71">
        <v>-1564740.79</v>
      </c>
      <c r="S341" s="71">
        <v>4554545.0563000003</v>
      </c>
      <c r="T341" s="71">
        <v>459358.40409999999</v>
      </c>
      <c r="U341" s="71">
        <v>239512.38070000001</v>
      </c>
      <c r="V341" s="71">
        <v>27225856.920699999</v>
      </c>
      <c r="W341" s="72">
        <f t="shared" si="38"/>
        <v>173873263.29890001</v>
      </c>
    </row>
    <row r="342" spans="1:23" ht="24.95" customHeight="1" x14ac:dyDescent="0.2">
      <c r="A342" s="141"/>
      <c r="B342" s="138"/>
      <c r="C342" s="70">
        <v>6</v>
      </c>
      <c r="D342" s="71" t="s">
        <v>374</v>
      </c>
      <c r="E342" s="71">
        <v>112881359.1556</v>
      </c>
      <c r="F342" s="71">
        <v>0</v>
      </c>
      <c r="G342" s="71">
        <v>3596305.2519999999</v>
      </c>
      <c r="H342" s="71">
        <v>362713.0747</v>
      </c>
      <c r="I342" s="71">
        <v>189120.8939</v>
      </c>
      <c r="J342" s="71">
        <v>26258029.497699998</v>
      </c>
      <c r="K342" s="72">
        <f t="shared" si="37"/>
        <v>143287527.8739</v>
      </c>
      <c r="L342" s="107"/>
      <c r="M342" s="146"/>
      <c r="N342" s="138"/>
      <c r="O342" s="110">
        <v>11</v>
      </c>
      <c r="P342" s="71" t="s">
        <v>726</v>
      </c>
      <c r="Q342" s="71">
        <v>132566649.1309</v>
      </c>
      <c r="R342" s="71">
        <v>-1564740.79</v>
      </c>
      <c r="S342" s="71">
        <v>4223462.0497000003</v>
      </c>
      <c r="T342" s="71">
        <v>425966.31780000002</v>
      </c>
      <c r="U342" s="71">
        <v>222101.53539999999</v>
      </c>
      <c r="V342" s="71">
        <v>27812026.2443</v>
      </c>
      <c r="W342" s="72">
        <f t="shared" si="38"/>
        <v>163685464.48809999</v>
      </c>
    </row>
    <row r="343" spans="1:23" ht="24.95" customHeight="1" x14ac:dyDescent="0.2">
      <c r="A343" s="141"/>
      <c r="B343" s="138"/>
      <c r="C343" s="70">
        <v>7</v>
      </c>
      <c r="D343" s="71" t="s">
        <v>375</v>
      </c>
      <c r="E343" s="71">
        <v>158454438.04969999</v>
      </c>
      <c r="F343" s="71">
        <v>0</v>
      </c>
      <c r="G343" s="71">
        <v>5048225.2518999996</v>
      </c>
      <c r="H343" s="71">
        <v>509149.5784</v>
      </c>
      <c r="I343" s="71">
        <v>265473.81420000002</v>
      </c>
      <c r="J343" s="71">
        <v>35694841.813100003</v>
      </c>
      <c r="K343" s="72">
        <f t="shared" si="37"/>
        <v>199972128.50729999</v>
      </c>
      <c r="L343" s="107"/>
      <c r="M343" s="146"/>
      <c r="N343" s="138"/>
      <c r="O343" s="110">
        <v>12</v>
      </c>
      <c r="P343" s="71" t="s">
        <v>727</v>
      </c>
      <c r="Q343" s="71">
        <v>157836725.0733</v>
      </c>
      <c r="R343" s="71">
        <v>-1564740.79</v>
      </c>
      <c r="S343" s="71">
        <v>5028545.4354999997</v>
      </c>
      <c r="T343" s="71">
        <v>507164.72830000002</v>
      </c>
      <c r="U343" s="71">
        <v>264438.9008</v>
      </c>
      <c r="V343" s="71">
        <v>28780369.593899999</v>
      </c>
      <c r="W343" s="72">
        <f t="shared" si="38"/>
        <v>190852502.9418</v>
      </c>
    </row>
    <row r="344" spans="1:23" ht="24.95" customHeight="1" x14ac:dyDescent="0.2">
      <c r="A344" s="141"/>
      <c r="B344" s="138"/>
      <c r="C344" s="70">
        <v>8</v>
      </c>
      <c r="D344" s="71" t="s">
        <v>376</v>
      </c>
      <c r="E344" s="71">
        <v>132985898.336</v>
      </c>
      <c r="F344" s="71">
        <v>0</v>
      </c>
      <c r="G344" s="71">
        <v>4236818.977</v>
      </c>
      <c r="H344" s="71">
        <v>427313.45929999999</v>
      </c>
      <c r="I344" s="71">
        <v>222803.94349999999</v>
      </c>
      <c r="J344" s="71">
        <v>29738001.516899999</v>
      </c>
      <c r="K344" s="72">
        <f t="shared" si="37"/>
        <v>167610836.23270002</v>
      </c>
      <c r="L344" s="107"/>
      <c r="M344" s="146"/>
      <c r="N344" s="138"/>
      <c r="O344" s="110">
        <v>13</v>
      </c>
      <c r="P344" s="71" t="s">
        <v>728</v>
      </c>
      <c r="Q344" s="71">
        <v>165602575.0334</v>
      </c>
      <c r="R344" s="71">
        <v>-1564740.79</v>
      </c>
      <c r="S344" s="71">
        <v>5275958.8898</v>
      </c>
      <c r="T344" s="71">
        <v>532118.14260000002</v>
      </c>
      <c r="U344" s="71">
        <v>277449.76899999997</v>
      </c>
      <c r="V344" s="71">
        <v>32486918.479699999</v>
      </c>
      <c r="W344" s="72">
        <f t="shared" si="38"/>
        <v>202610279.52450001</v>
      </c>
    </row>
    <row r="345" spans="1:23" ht="24.95" customHeight="1" x14ac:dyDescent="0.2">
      <c r="A345" s="141"/>
      <c r="B345" s="138"/>
      <c r="C345" s="70">
        <v>9</v>
      </c>
      <c r="D345" s="71" t="s">
        <v>377</v>
      </c>
      <c r="E345" s="71">
        <v>116486821.4155</v>
      </c>
      <c r="F345" s="71">
        <v>0</v>
      </c>
      <c r="G345" s="71">
        <v>3711172.25</v>
      </c>
      <c r="H345" s="71">
        <v>374298.23200000002</v>
      </c>
      <c r="I345" s="71">
        <v>195161.46830000001</v>
      </c>
      <c r="J345" s="71">
        <v>26879022.645399999</v>
      </c>
      <c r="K345" s="72">
        <f t="shared" si="37"/>
        <v>147646476.01119998</v>
      </c>
      <c r="L345" s="107"/>
      <c r="M345" s="146"/>
      <c r="N345" s="138"/>
      <c r="O345" s="110">
        <v>14</v>
      </c>
      <c r="P345" s="71" t="s">
        <v>729</v>
      </c>
      <c r="Q345" s="71">
        <v>149216693.1758</v>
      </c>
      <c r="R345" s="71">
        <v>-1564740.79</v>
      </c>
      <c r="S345" s="71">
        <v>4753918.4623999996</v>
      </c>
      <c r="T345" s="71">
        <v>479466.63630000001</v>
      </c>
      <c r="U345" s="71">
        <v>249996.94029999999</v>
      </c>
      <c r="V345" s="71">
        <v>29240120.189800002</v>
      </c>
      <c r="W345" s="72">
        <f t="shared" si="38"/>
        <v>182375454.61459997</v>
      </c>
    </row>
    <row r="346" spans="1:23" ht="24.95" customHeight="1" x14ac:dyDescent="0.2">
      <c r="A346" s="141"/>
      <c r="B346" s="138"/>
      <c r="C346" s="70">
        <v>10</v>
      </c>
      <c r="D346" s="71" t="s">
        <v>378</v>
      </c>
      <c r="E346" s="71">
        <v>123061986.20379999</v>
      </c>
      <c r="F346" s="71">
        <v>0</v>
      </c>
      <c r="G346" s="71">
        <v>3920651.4753</v>
      </c>
      <c r="H346" s="71">
        <v>395425.7083</v>
      </c>
      <c r="I346" s="71">
        <v>206177.4682</v>
      </c>
      <c r="J346" s="71">
        <v>27377402.947900001</v>
      </c>
      <c r="K346" s="72">
        <f t="shared" si="37"/>
        <v>154961643.8035</v>
      </c>
      <c r="L346" s="107"/>
      <c r="M346" s="146"/>
      <c r="N346" s="138"/>
      <c r="O346" s="110">
        <v>15</v>
      </c>
      <c r="P346" s="71" t="s">
        <v>730</v>
      </c>
      <c r="Q346" s="71">
        <v>133614407.8136</v>
      </c>
      <c r="R346" s="71">
        <v>-1564740.79</v>
      </c>
      <c r="S346" s="71">
        <v>4256842.7609000001</v>
      </c>
      <c r="T346" s="71">
        <v>429333.00099999999</v>
      </c>
      <c r="U346" s="71">
        <v>223856.94529999999</v>
      </c>
      <c r="V346" s="71">
        <v>25939468.663800001</v>
      </c>
      <c r="W346" s="72">
        <f t="shared" si="38"/>
        <v>162899168.3946</v>
      </c>
    </row>
    <row r="347" spans="1:23" ht="24.95" customHeight="1" x14ac:dyDescent="0.2">
      <c r="A347" s="141"/>
      <c r="B347" s="138"/>
      <c r="C347" s="70">
        <v>11</v>
      </c>
      <c r="D347" s="71" t="s">
        <v>379</v>
      </c>
      <c r="E347" s="71">
        <v>171186363.15920001</v>
      </c>
      <c r="F347" s="71">
        <v>0</v>
      </c>
      <c r="G347" s="71">
        <v>5453853.6875999998</v>
      </c>
      <c r="H347" s="71">
        <v>550060.10369999998</v>
      </c>
      <c r="I347" s="71">
        <v>286804.82120000001</v>
      </c>
      <c r="J347" s="71">
        <v>37371903.9001</v>
      </c>
      <c r="K347" s="72">
        <f t="shared" si="37"/>
        <v>214848985.67180002</v>
      </c>
      <c r="L347" s="107"/>
      <c r="M347" s="146"/>
      <c r="N347" s="138"/>
      <c r="O347" s="110">
        <v>16</v>
      </c>
      <c r="P347" s="71" t="s">
        <v>731</v>
      </c>
      <c r="Q347" s="71">
        <v>148477393.02829999</v>
      </c>
      <c r="R347" s="71">
        <v>-1564740.79</v>
      </c>
      <c r="S347" s="71">
        <v>4730364.9808999998</v>
      </c>
      <c r="T347" s="71">
        <v>477091.09950000001</v>
      </c>
      <c r="U347" s="71">
        <v>248758.32029999999</v>
      </c>
      <c r="V347" s="71">
        <v>34088370.3693</v>
      </c>
      <c r="W347" s="72">
        <f t="shared" si="38"/>
        <v>186457237.00830001</v>
      </c>
    </row>
    <row r="348" spans="1:23" ht="24.95" customHeight="1" x14ac:dyDescent="0.2">
      <c r="A348" s="141"/>
      <c r="B348" s="138"/>
      <c r="C348" s="70">
        <v>12</v>
      </c>
      <c r="D348" s="71" t="s">
        <v>380</v>
      </c>
      <c r="E348" s="71">
        <v>126568956.53749999</v>
      </c>
      <c r="F348" s="71">
        <v>0</v>
      </c>
      <c r="G348" s="71">
        <v>4032380.6033000001</v>
      </c>
      <c r="H348" s="71">
        <v>406694.38900000002</v>
      </c>
      <c r="I348" s="71">
        <v>212053.02970000001</v>
      </c>
      <c r="J348" s="71">
        <v>27979937.5658</v>
      </c>
      <c r="K348" s="72">
        <f t="shared" si="37"/>
        <v>159200022.12529999</v>
      </c>
      <c r="L348" s="107"/>
      <c r="M348" s="146"/>
      <c r="N348" s="138"/>
      <c r="O348" s="110">
        <v>17</v>
      </c>
      <c r="P348" s="71" t="s">
        <v>732</v>
      </c>
      <c r="Q348" s="71">
        <v>147277918.63659999</v>
      </c>
      <c r="R348" s="71">
        <v>-1564740.79</v>
      </c>
      <c r="S348" s="71">
        <v>4692150.7346999999</v>
      </c>
      <c r="T348" s="71">
        <v>473236.91970000003</v>
      </c>
      <c r="U348" s="71">
        <v>246748.72659999999</v>
      </c>
      <c r="V348" s="71">
        <v>31682291.505399998</v>
      </c>
      <c r="W348" s="72">
        <f t="shared" si="38"/>
        <v>182807605.73299998</v>
      </c>
    </row>
    <row r="349" spans="1:23" ht="24.95" customHeight="1" x14ac:dyDescent="0.2">
      <c r="A349" s="141"/>
      <c r="B349" s="138"/>
      <c r="C349" s="70">
        <v>13</v>
      </c>
      <c r="D349" s="71" t="s">
        <v>381</v>
      </c>
      <c r="E349" s="71">
        <v>106844830.3829</v>
      </c>
      <c r="F349" s="71">
        <v>0</v>
      </c>
      <c r="G349" s="71">
        <v>3403986.5175999999</v>
      </c>
      <c r="H349" s="71">
        <v>343316.35649999999</v>
      </c>
      <c r="I349" s="71">
        <v>179007.3222</v>
      </c>
      <c r="J349" s="71">
        <v>26781782.349599998</v>
      </c>
      <c r="K349" s="72">
        <f t="shared" si="37"/>
        <v>137552922.92879999</v>
      </c>
      <c r="L349" s="107"/>
      <c r="M349" s="146"/>
      <c r="N349" s="138"/>
      <c r="O349" s="110">
        <v>18</v>
      </c>
      <c r="P349" s="71" t="s">
        <v>733</v>
      </c>
      <c r="Q349" s="71">
        <v>164909517.30630001</v>
      </c>
      <c r="R349" s="71">
        <v>-1564740.79</v>
      </c>
      <c r="S349" s="71">
        <v>5253878.6529999999</v>
      </c>
      <c r="T349" s="71">
        <v>529891.19299999997</v>
      </c>
      <c r="U349" s="71">
        <v>276288.62339999998</v>
      </c>
      <c r="V349" s="71">
        <v>33586311.047200002</v>
      </c>
      <c r="W349" s="72">
        <f t="shared" si="38"/>
        <v>202991146.03290001</v>
      </c>
    </row>
    <row r="350" spans="1:23" ht="24.95" customHeight="1" x14ac:dyDescent="0.2">
      <c r="A350" s="141"/>
      <c r="B350" s="138"/>
      <c r="C350" s="70">
        <v>14</v>
      </c>
      <c r="D350" s="71" t="s">
        <v>382</v>
      </c>
      <c r="E350" s="71">
        <v>146854809.89449999</v>
      </c>
      <c r="F350" s="71">
        <v>0</v>
      </c>
      <c r="G350" s="71">
        <v>4678670.8457000004</v>
      </c>
      <c r="H350" s="71">
        <v>471877.37660000002</v>
      </c>
      <c r="I350" s="71">
        <v>246039.85219999999</v>
      </c>
      <c r="J350" s="71">
        <v>34613400.324299999</v>
      </c>
      <c r="K350" s="72">
        <f t="shared" si="37"/>
        <v>186864798.29329997</v>
      </c>
      <c r="L350" s="107"/>
      <c r="M350" s="146"/>
      <c r="N350" s="138"/>
      <c r="O350" s="110">
        <v>19</v>
      </c>
      <c r="P350" s="71" t="s">
        <v>734</v>
      </c>
      <c r="Q350" s="71">
        <v>152039929.08570001</v>
      </c>
      <c r="R350" s="71">
        <v>-1564740.79</v>
      </c>
      <c r="S350" s="71">
        <v>4843864.3861999996</v>
      </c>
      <c r="T350" s="71">
        <v>488538.32530000003</v>
      </c>
      <c r="U350" s="71">
        <v>254726.97630000001</v>
      </c>
      <c r="V350" s="71">
        <v>26540480.928800002</v>
      </c>
      <c r="W350" s="72">
        <f t="shared" si="38"/>
        <v>182602798.91230005</v>
      </c>
    </row>
    <row r="351" spans="1:23" ht="24.95" customHeight="1" x14ac:dyDescent="0.2">
      <c r="A351" s="141"/>
      <c r="B351" s="138"/>
      <c r="C351" s="70">
        <v>15</v>
      </c>
      <c r="D351" s="71" t="s">
        <v>383</v>
      </c>
      <c r="E351" s="71">
        <v>165174065.815</v>
      </c>
      <c r="F351" s="71">
        <v>0</v>
      </c>
      <c r="G351" s="71">
        <v>5262306.9462000001</v>
      </c>
      <c r="H351" s="71">
        <v>530741.24659999995</v>
      </c>
      <c r="I351" s="71">
        <v>276731.84669999999</v>
      </c>
      <c r="J351" s="71">
        <v>37275234.486699998</v>
      </c>
      <c r="K351" s="72">
        <f t="shared" si="37"/>
        <v>208519080.34120002</v>
      </c>
      <c r="L351" s="107"/>
      <c r="M351" s="146"/>
      <c r="N351" s="138"/>
      <c r="O351" s="110">
        <v>20</v>
      </c>
      <c r="P351" s="71" t="s">
        <v>735</v>
      </c>
      <c r="Q351" s="71">
        <v>138358553.86559999</v>
      </c>
      <c r="R351" s="71">
        <v>-1564740.79</v>
      </c>
      <c r="S351" s="71">
        <v>4407987.2676999997</v>
      </c>
      <c r="T351" s="71">
        <v>444577.00420000002</v>
      </c>
      <c r="U351" s="71">
        <v>231805.26509999999</v>
      </c>
      <c r="V351" s="71">
        <v>23655431.762699999</v>
      </c>
      <c r="W351" s="72">
        <f t="shared" si="38"/>
        <v>165533614.37529999</v>
      </c>
    </row>
    <row r="352" spans="1:23" ht="24.95" customHeight="1" x14ac:dyDescent="0.2">
      <c r="A352" s="141"/>
      <c r="B352" s="138"/>
      <c r="C352" s="70">
        <v>16</v>
      </c>
      <c r="D352" s="71" t="s">
        <v>384</v>
      </c>
      <c r="E352" s="71">
        <v>121056685.0078</v>
      </c>
      <c r="F352" s="71">
        <v>0</v>
      </c>
      <c r="G352" s="71">
        <v>3856764.2642000001</v>
      </c>
      <c r="H352" s="71">
        <v>388982.2267</v>
      </c>
      <c r="I352" s="71">
        <v>202817.79610000001</v>
      </c>
      <c r="J352" s="71">
        <v>28198078.059700001</v>
      </c>
      <c r="K352" s="72">
        <f t="shared" si="37"/>
        <v>153703327.3545</v>
      </c>
      <c r="L352" s="107"/>
      <c r="M352" s="146"/>
      <c r="N352" s="138"/>
      <c r="O352" s="110">
        <v>21</v>
      </c>
      <c r="P352" s="71" t="s">
        <v>736</v>
      </c>
      <c r="Q352" s="71">
        <v>142626381.27829999</v>
      </c>
      <c r="R352" s="71">
        <v>-1564740.79</v>
      </c>
      <c r="S352" s="71">
        <v>4543956.6629999997</v>
      </c>
      <c r="T352" s="71">
        <v>458290.489</v>
      </c>
      <c r="U352" s="71">
        <v>238955.56299999999</v>
      </c>
      <c r="V352" s="71">
        <v>30712108.6459</v>
      </c>
      <c r="W352" s="72">
        <f t="shared" si="38"/>
        <v>177014951.84919998</v>
      </c>
    </row>
    <row r="353" spans="1:23" ht="24.95" customHeight="1" x14ac:dyDescent="0.2">
      <c r="A353" s="141"/>
      <c r="B353" s="138"/>
      <c r="C353" s="70">
        <v>17</v>
      </c>
      <c r="D353" s="71" t="s">
        <v>385</v>
      </c>
      <c r="E353" s="71">
        <v>128100920.3928</v>
      </c>
      <c r="F353" s="71">
        <v>0</v>
      </c>
      <c r="G353" s="71">
        <v>4081187.6845</v>
      </c>
      <c r="H353" s="71">
        <v>411616.93170000002</v>
      </c>
      <c r="I353" s="71">
        <v>214619.6747</v>
      </c>
      <c r="J353" s="71">
        <v>30325439.467999998</v>
      </c>
      <c r="K353" s="72">
        <f t="shared" si="37"/>
        <v>163133784.15170002</v>
      </c>
      <c r="L353" s="107"/>
      <c r="M353" s="146"/>
      <c r="N353" s="138"/>
      <c r="O353" s="110">
        <v>22</v>
      </c>
      <c r="P353" s="71" t="s">
        <v>737</v>
      </c>
      <c r="Q353" s="71">
        <v>137228740.7845</v>
      </c>
      <c r="R353" s="71">
        <v>-1564740.79</v>
      </c>
      <c r="S353" s="71">
        <v>4371992.3722999999</v>
      </c>
      <c r="T353" s="71">
        <v>440946.66190000001</v>
      </c>
      <c r="U353" s="71">
        <v>229912.3817</v>
      </c>
      <c r="V353" s="71">
        <v>29613984.705899999</v>
      </c>
      <c r="W353" s="72">
        <f t="shared" si="38"/>
        <v>170320836.11630005</v>
      </c>
    </row>
    <row r="354" spans="1:23" ht="24.95" customHeight="1" x14ac:dyDescent="0.2">
      <c r="A354" s="141"/>
      <c r="B354" s="138"/>
      <c r="C354" s="70">
        <v>18</v>
      </c>
      <c r="D354" s="71" t="s">
        <v>386</v>
      </c>
      <c r="E354" s="71">
        <v>133607020.54610001</v>
      </c>
      <c r="F354" s="71">
        <v>0</v>
      </c>
      <c r="G354" s="71">
        <v>4256607.4088000003</v>
      </c>
      <c r="H354" s="71">
        <v>429309.26400000002</v>
      </c>
      <c r="I354" s="71">
        <v>223844.56880000001</v>
      </c>
      <c r="J354" s="71">
        <v>32230220.1862</v>
      </c>
      <c r="K354" s="72">
        <f t="shared" si="37"/>
        <v>170747001.97389999</v>
      </c>
      <c r="L354" s="107"/>
      <c r="M354" s="147"/>
      <c r="N354" s="139"/>
      <c r="O354" s="110">
        <v>23</v>
      </c>
      <c r="P354" s="71" t="s">
        <v>738</v>
      </c>
      <c r="Q354" s="71">
        <v>128651914.2802</v>
      </c>
      <c r="R354" s="71">
        <v>-1564740.79</v>
      </c>
      <c r="S354" s="71">
        <v>4098741.8867000001</v>
      </c>
      <c r="T354" s="71">
        <v>413387.39840000001</v>
      </c>
      <c r="U354" s="71">
        <v>215542.80720000001</v>
      </c>
      <c r="V354" s="71">
        <v>26613934.4595</v>
      </c>
      <c r="W354" s="72">
        <f t="shared" si="38"/>
        <v>158428780.042</v>
      </c>
    </row>
    <row r="355" spans="1:23" ht="24.95" customHeight="1" x14ac:dyDescent="0.2">
      <c r="A355" s="141"/>
      <c r="B355" s="138"/>
      <c r="C355" s="70">
        <v>19</v>
      </c>
      <c r="D355" s="71" t="s">
        <v>387</v>
      </c>
      <c r="E355" s="71">
        <v>138035637.85929999</v>
      </c>
      <c r="F355" s="71">
        <v>0</v>
      </c>
      <c r="G355" s="71">
        <v>4397699.4351000004</v>
      </c>
      <c r="H355" s="71">
        <v>443539.40279999998</v>
      </c>
      <c r="I355" s="71">
        <v>231264.25320000001</v>
      </c>
      <c r="J355" s="71">
        <v>31049762.3233</v>
      </c>
      <c r="K355" s="72">
        <f t="shared" si="37"/>
        <v>174157903.27369997</v>
      </c>
      <c r="L355" s="107"/>
      <c r="M355" s="108"/>
      <c r="N355" s="142" t="s">
        <v>844</v>
      </c>
      <c r="O355" s="143"/>
      <c r="P355" s="144"/>
      <c r="Q355" s="111">
        <f>SUM(Q332:Q354)</f>
        <v>3399260736.6514997</v>
      </c>
      <c r="R355" s="111">
        <f t="shared" ref="R355:W355" si="41">SUM(R332:R354)</f>
        <v>-35989038.169999987</v>
      </c>
      <c r="S355" s="111">
        <f t="shared" si="41"/>
        <v>108297590.77579999</v>
      </c>
      <c r="T355" s="111">
        <f t="shared" si="41"/>
        <v>10922585.648300001</v>
      </c>
      <c r="U355" s="111">
        <f t="shared" si="41"/>
        <v>5695105.3211999992</v>
      </c>
      <c r="V355" s="111">
        <f t="shared" si="41"/>
        <v>678834186.04109991</v>
      </c>
      <c r="W355" s="111">
        <f t="shared" si="41"/>
        <v>4167021166.2678995</v>
      </c>
    </row>
    <row r="356" spans="1:23" ht="24.95" customHeight="1" x14ac:dyDescent="0.2">
      <c r="A356" s="141"/>
      <c r="B356" s="138"/>
      <c r="C356" s="70">
        <v>20</v>
      </c>
      <c r="D356" s="71" t="s">
        <v>388</v>
      </c>
      <c r="E356" s="71">
        <v>139229188.5839</v>
      </c>
      <c r="F356" s="71">
        <v>0</v>
      </c>
      <c r="G356" s="71">
        <v>4435724.9583000001</v>
      </c>
      <c r="H356" s="71">
        <v>447374.54840000003</v>
      </c>
      <c r="I356" s="71">
        <v>233263.92240000001</v>
      </c>
      <c r="J356" s="71">
        <v>31481222.5266</v>
      </c>
      <c r="K356" s="72">
        <f t="shared" si="37"/>
        <v>175826774.53960001</v>
      </c>
      <c r="L356" s="107"/>
      <c r="M356" s="145">
        <v>34</v>
      </c>
      <c r="N356" s="137" t="s">
        <v>57</v>
      </c>
      <c r="O356" s="110">
        <v>1</v>
      </c>
      <c r="P356" s="71" t="s">
        <v>739</v>
      </c>
      <c r="Q356" s="71">
        <v>127696350.0159</v>
      </c>
      <c r="R356" s="71">
        <v>0</v>
      </c>
      <c r="S356" s="71">
        <v>4068298.4122000001</v>
      </c>
      <c r="T356" s="71">
        <v>410316.95659999998</v>
      </c>
      <c r="U356" s="71">
        <v>213941.85939999999</v>
      </c>
      <c r="V356" s="71">
        <v>26312120.084399998</v>
      </c>
      <c r="W356" s="72">
        <f t="shared" si="38"/>
        <v>158701027.3285</v>
      </c>
    </row>
    <row r="357" spans="1:23" ht="24.95" customHeight="1" x14ac:dyDescent="0.2">
      <c r="A357" s="141"/>
      <c r="B357" s="138"/>
      <c r="C357" s="70">
        <v>21</v>
      </c>
      <c r="D357" s="71" t="s">
        <v>389</v>
      </c>
      <c r="E357" s="71">
        <v>130429832.72229999</v>
      </c>
      <c r="F357" s="71">
        <v>0</v>
      </c>
      <c r="G357" s="71">
        <v>4155384.8744000001</v>
      </c>
      <c r="H357" s="71">
        <v>419100.24839999998</v>
      </c>
      <c r="I357" s="71">
        <v>218521.5233</v>
      </c>
      <c r="J357" s="71">
        <v>30320301.526700001</v>
      </c>
      <c r="K357" s="72">
        <f t="shared" si="37"/>
        <v>165543140.89509997</v>
      </c>
      <c r="L357" s="107"/>
      <c r="M357" s="146"/>
      <c r="N357" s="138"/>
      <c r="O357" s="110">
        <v>2</v>
      </c>
      <c r="P357" s="71" t="s">
        <v>740</v>
      </c>
      <c r="Q357" s="71">
        <v>218517861.8872</v>
      </c>
      <c r="R357" s="71">
        <v>0</v>
      </c>
      <c r="S357" s="71">
        <v>6961795.4659000002</v>
      </c>
      <c r="T357" s="71">
        <v>702146.804</v>
      </c>
      <c r="U357" s="71">
        <v>366103.78970000002</v>
      </c>
      <c r="V357" s="71">
        <v>34051635.704599999</v>
      </c>
      <c r="W357" s="72">
        <f t="shared" si="38"/>
        <v>260599543.6514</v>
      </c>
    </row>
    <row r="358" spans="1:23" ht="24.95" customHeight="1" x14ac:dyDescent="0.2">
      <c r="A358" s="141"/>
      <c r="B358" s="138"/>
      <c r="C358" s="70">
        <v>22</v>
      </c>
      <c r="D358" s="71" t="s">
        <v>390</v>
      </c>
      <c r="E358" s="71">
        <v>119637953.4314</v>
      </c>
      <c r="F358" s="71">
        <v>0</v>
      </c>
      <c r="G358" s="71">
        <v>3811564.6683</v>
      </c>
      <c r="H358" s="71">
        <v>384423.5245</v>
      </c>
      <c r="I358" s="71">
        <v>200440.85990000001</v>
      </c>
      <c r="J358" s="71">
        <v>28227763.942600001</v>
      </c>
      <c r="K358" s="72">
        <f t="shared" si="37"/>
        <v>152262146.4267</v>
      </c>
      <c r="L358" s="107"/>
      <c r="M358" s="146"/>
      <c r="N358" s="138"/>
      <c r="O358" s="110">
        <v>3</v>
      </c>
      <c r="P358" s="71" t="s">
        <v>741</v>
      </c>
      <c r="Q358" s="71">
        <v>150081575.5485</v>
      </c>
      <c r="R358" s="71">
        <v>0</v>
      </c>
      <c r="S358" s="71">
        <v>4781472.8881000001</v>
      </c>
      <c r="T358" s="71">
        <v>482245.69699999999</v>
      </c>
      <c r="U358" s="71">
        <v>251445.9601</v>
      </c>
      <c r="V358" s="71">
        <v>29305446.605300002</v>
      </c>
      <c r="W358" s="72">
        <f t="shared" si="38"/>
        <v>184902186.699</v>
      </c>
    </row>
    <row r="359" spans="1:23" ht="24.95" customHeight="1" x14ac:dyDescent="0.2">
      <c r="A359" s="141"/>
      <c r="B359" s="138"/>
      <c r="C359" s="70">
        <v>23</v>
      </c>
      <c r="D359" s="71" t="s">
        <v>391</v>
      </c>
      <c r="E359" s="71">
        <v>146821909.54890001</v>
      </c>
      <c r="F359" s="71">
        <v>0</v>
      </c>
      <c r="G359" s="71">
        <v>4677622.6683</v>
      </c>
      <c r="H359" s="71">
        <v>471771.6605</v>
      </c>
      <c r="I359" s="71">
        <v>245984.7311</v>
      </c>
      <c r="J359" s="71">
        <v>32261999.304400001</v>
      </c>
      <c r="K359" s="72">
        <f t="shared" si="37"/>
        <v>184479287.91319999</v>
      </c>
      <c r="L359" s="107"/>
      <c r="M359" s="146"/>
      <c r="N359" s="138"/>
      <c r="O359" s="110">
        <v>4</v>
      </c>
      <c r="P359" s="71" t="s">
        <v>742</v>
      </c>
      <c r="Q359" s="71">
        <v>179198298.74079999</v>
      </c>
      <c r="R359" s="71">
        <v>0</v>
      </c>
      <c r="S359" s="71">
        <v>5709107.2231000001</v>
      </c>
      <c r="T359" s="71">
        <v>575804.24620000005</v>
      </c>
      <c r="U359" s="71">
        <v>300227.98009999999</v>
      </c>
      <c r="V359" s="71">
        <v>26366671.065699998</v>
      </c>
      <c r="W359" s="72">
        <f t="shared" si="38"/>
        <v>212150109.2559</v>
      </c>
    </row>
    <row r="360" spans="1:23" ht="24.95" customHeight="1" x14ac:dyDescent="0.2">
      <c r="A360" s="141"/>
      <c r="B360" s="138"/>
      <c r="C360" s="70">
        <v>24</v>
      </c>
      <c r="D360" s="71" t="s">
        <v>392</v>
      </c>
      <c r="E360" s="71">
        <v>108576043.7141</v>
      </c>
      <c r="F360" s="71">
        <v>0</v>
      </c>
      <c r="G360" s="71">
        <v>3459141.5196000002</v>
      </c>
      <c r="H360" s="71">
        <v>348879.13250000001</v>
      </c>
      <c r="I360" s="71">
        <v>181907.78880000001</v>
      </c>
      <c r="J360" s="71">
        <v>25017819.2808</v>
      </c>
      <c r="K360" s="72">
        <f t="shared" si="37"/>
        <v>137583791.43580002</v>
      </c>
      <c r="L360" s="107"/>
      <c r="M360" s="146"/>
      <c r="N360" s="138"/>
      <c r="O360" s="110">
        <v>5</v>
      </c>
      <c r="P360" s="71" t="s">
        <v>743</v>
      </c>
      <c r="Q360" s="71">
        <v>193596069.71799999</v>
      </c>
      <c r="R360" s="71">
        <v>0</v>
      </c>
      <c r="S360" s="71">
        <v>6167808.1084000003</v>
      </c>
      <c r="T360" s="71">
        <v>622067.50719999999</v>
      </c>
      <c r="U360" s="71">
        <v>324349.93729999999</v>
      </c>
      <c r="V360" s="71">
        <v>36323366.919200003</v>
      </c>
      <c r="W360" s="72">
        <f t="shared" si="38"/>
        <v>237033662.19009998</v>
      </c>
    </row>
    <row r="361" spans="1:23" ht="24.95" customHeight="1" x14ac:dyDescent="0.2">
      <c r="A361" s="141"/>
      <c r="B361" s="138"/>
      <c r="C361" s="70">
        <v>25</v>
      </c>
      <c r="D361" s="71" t="s">
        <v>393</v>
      </c>
      <c r="E361" s="71">
        <v>136275900.30430001</v>
      </c>
      <c r="F361" s="71">
        <v>0</v>
      </c>
      <c r="G361" s="71">
        <v>4341635.6753000002</v>
      </c>
      <c r="H361" s="71">
        <v>437884.97210000001</v>
      </c>
      <c r="I361" s="71">
        <v>228315.99720000001</v>
      </c>
      <c r="J361" s="71">
        <v>28381585.023600001</v>
      </c>
      <c r="K361" s="72">
        <f t="shared" si="37"/>
        <v>169665321.97250003</v>
      </c>
      <c r="L361" s="107"/>
      <c r="M361" s="146"/>
      <c r="N361" s="138"/>
      <c r="O361" s="110">
        <v>6</v>
      </c>
      <c r="P361" s="71" t="s">
        <v>744</v>
      </c>
      <c r="Q361" s="71">
        <v>134113768.50300001</v>
      </c>
      <c r="R361" s="71">
        <v>0</v>
      </c>
      <c r="S361" s="71">
        <v>4272751.9729000004</v>
      </c>
      <c r="T361" s="71">
        <v>430937.55869999999</v>
      </c>
      <c r="U361" s="71">
        <v>224693.57190000001</v>
      </c>
      <c r="V361" s="71">
        <v>26130262.336300001</v>
      </c>
      <c r="W361" s="72">
        <f t="shared" si="38"/>
        <v>165172413.94279999</v>
      </c>
    </row>
    <row r="362" spans="1:23" ht="24.95" customHeight="1" x14ac:dyDescent="0.2">
      <c r="A362" s="141"/>
      <c r="B362" s="138"/>
      <c r="C362" s="70">
        <v>26</v>
      </c>
      <c r="D362" s="71" t="s">
        <v>394</v>
      </c>
      <c r="E362" s="71">
        <v>123942240.6489</v>
      </c>
      <c r="F362" s="71">
        <v>0</v>
      </c>
      <c r="G362" s="71">
        <v>3948695.6422000001</v>
      </c>
      <c r="H362" s="71">
        <v>398254.16279999999</v>
      </c>
      <c r="I362" s="71">
        <v>207652.24230000001</v>
      </c>
      <c r="J362" s="71">
        <v>28439180.7108</v>
      </c>
      <c r="K362" s="72">
        <f t="shared" si="37"/>
        <v>156936023.40700001</v>
      </c>
      <c r="L362" s="107"/>
      <c r="M362" s="146"/>
      <c r="N362" s="138"/>
      <c r="O362" s="110">
        <v>7</v>
      </c>
      <c r="P362" s="71" t="s">
        <v>745</v>
      </c>
      <c r="Q362" s="71">
        <v>128994391.8134</v>
      </c>
      <c r="R362" s="71">
        <v>0</v>
      </c>
      <c r="S362" s="71">
        <v>4109652.9331999999</v>
      </c>
      <c r="T362" s="71">
        <v>414487.8554</v>
      </c>
      <c r="U362" s="71">
        <v>216116.59239999999</v>
      </c>
      <c r="V362" s="71">
        <v>29669162.101599999</v>
      </c>
      <c r="W362" s="72">
        <f t="shared" si="38"/>
        <v>163403811.296</v>
      </c>
    </row>
    <row r="363" spans="1:23" ht="24.95" customHeight="1" x14ac:dyDescent="0.2">
      <c r="A363" s="141"/>
      <c r="B363" s="139"/>
      <c r="C363" s="70">
        <v>27</v>
      </c>
      <c r="D363" s="71" t="s">
        <v>395</v>
      </c>
      <c r="E363" s="71">
        <v>114847935.14040001</v>
      </c>
      <c r="F363" s="71">
        <v>0</v>
      </c>
      <c r="G363" s="71">
        <v>3658958.7104000002</v>
      </c>
      <c r="H363" s="71">
        <v>369032.12349999999</v>
      </c>
      <c r="I363" s="71">
        <v>192415.68599999999</v>
      </c>
      <c r="J363" s="71">
        <v>26155778.123399999</v>
      </c>
      <c r="K363" s="72">
        <f t="shared" si="37"/>
        <v>145224119.78370002</v>
      </c>
      <c r="L363" s="107"/>
      <c r="M363" s="146"/>
      <c r="N363" s="138"/>
      <c r="O363" s="110">
        <v>8</v>
      </c>
      <c r="P363" s="71" t="s">
        <v>746</v>
      </c>
      <c r="Q363" s="71">
        <v>200216937.2254</v>
      </c>
      <c r="R363" s="71">
        <v>0</v>
      </c>
      <c r="S363" s="71">
        <v>6378743.3838999998</v>
      </c>
      <c r="T363" s="71">
        <v>643341.83649999998</v>
      </c>
      <c r="U363" s="71">
        <v>335442.5073</v>
      </c>
      <c r="V363" s="71">
        <v>33221255.592599999</v>
      </c>
      <c r="W363" s="72">
        <f t="shared" si="38"/>
        <v>240795720.54569995</v>
      </c>
    </row>
    <row r="364" spans="1:23" ht="24.95" customHeight="1" x14ac:dyDescent="0.2">
      <c r="A364" s="70"/>
      <c r="B364" s="142" t="s">
        <v>828</v>
      </c>
      <c r="C364" s="143"/>
      <c r="D364" s="144"/>
      <c r="E364" s="111">
        <f>SUM(E337:E363)</f>
        <v>3591176189.9274998</v>
      </c>
      <c r="F364" s="111">
        <f t="shared" ref="F364:K364" si="42">SUM(F337:F363)</f>
        <v>0</v>
      </c>
      <c r="G364" s="111">
        <f t="shared" si="42"/>
        <v>114411855.8568</v>
      </c>
      <c r="H364" s="111">
        <f t="shared" si="42"/>
        <v>11539252.958700001</v>
      </c>
      <c r="I364" s="111">
        <f t="shared" si="42"/>
        <v>6016639.5612999992</v>
      </c>
      <c r="J364" s="111">
        <f t="shared" si="42"/>
        <v>818045416.30940008</v>
      </c>
      <c r="K364" s="111">
        <f t="shared" si="42"/>
        <v>4541189354.613699</v>
      </c>
      <c r="L364" s="107"/>
      <c r="M364" s="146"/>
      <c r="N364" s="138"/>
      <c r="O364" s="110">
        <v>9</v>
      </c>
      <c r="P364" s="71" t="s">
        <v>747</v>
      </c>
      <c r="Q364" s="71">
        <v>142522279.4831</v>
      </c>
      <c r="R364" s="71">
        <v>0</v>
      </c>
      <c r="S364" s="71">
        <v>4540640.0673000002</v>
      </c>
      <c r="T364" s="71">
        <v>457955.9866</v>
      </c>
      <c r="U364" s="71">
        <v>238781.1513</v>
      </c>
      <c r="V364" s="71">
        <v>26604538.716800001</v>
      </c>
      <c r="W364" s="72">
        <f t="shared" si="38"/>
        <v>174364195.40510002</v>
      </c>
    </row>
    <row r="365" spans="1:23" ht="24.95" customHeight="1" x14ac:dyDescent="0.2">
      <c r="A365" s="141">
        <v>18</v>
      </c>
      <c r="B365" s="137" t="s">
        <v>41</v>
      </c>
      <c r="C365" s="70">
        <v>1</v>
      </c>
      <c r="D365" s="71" t="s">
        <v>396</v>
      </c>
      <c r="E365" s="71">
        <v>215028445.42320001</v>
      </c>
      <c r="F365" s="71">
        <v>0</v>
      </c>
      <c r="G365" s="71">
        <v>6850625.5893999999</v>
      </c>
      <c r="H365" s="71">
        <v>690934.52780000004</v>
      </c>
      <c r="I365" s="71">
        <v>360257.63789999997</v>
      </c>
      <c r="J365" s="71">
        <v>36574555.0977</v>
      </c>
      <c r="K365" s="72">
        <f t="shared" si="37"/>
        <v>259504818.27599999</v>
      </c>
      <c r="L365" s="107"/>
      <c r="M365" s="146"/>
      <c r="N365" s="138"/>
      <c r="O365" s="110">
        <v>10</v>
      </c>
      <c r="P365" s="71" t="s">
        <v>748</v>
      </c>
      <c r="Q365" s="71">
        <v>131590495.01970001</v>
      </c>
      <c r="R365" s="71">
        <v>0</v>
      </c>
      <c r="S365" s="71">
        <v>4192362.5998999998</v>
      </c>
      <c r="T365" s="71">
        <v>422829.71610000002</v>
      </c>
      <c r="U365" s="71">
        <v>220466.0914</v>
      </c>
      <c r="V365" s="71">
        <v>26925438.0359</v>
      </c>
      <c r="W365" s="72">
        <f t="shared" si="38"/>
        <v>163351591.463</v>
      </c>
    </row>
    <row r="366" spans="1:23" ht="24.95" customHeight="1" x14ac:dyDescent="0.2">
      <c r="A366" s="141"/>
      <c r="B366" s="138"/>
      <c r="C366" s="70">
        <v>2</v>
      </c>
      <c r="D366" s="71" t="s">
        <v>397</v>
      </c>
      <c r="E366" s="71">
        <v>218646587.04530001</v>
      </c>
      <c r="F366" s="71">
        <v>0</v>
      </c>
      <c r="G366" s="71">
        <v>6965896.5412999997</v>
      </c>
      <c r="H366" s="71">
        <v>702560.42669999995</v>
      </c>
      <c r="I366" s="71">
        <v>366319.45529999997</v>
      </c>
      <c r="J366" s="71">
        <v>43925426.691699997</v>
      </c>
      <c r="K366" s="72">
        <f t="shared" si="37"/>
        <v>270606790.16030002</v>
      </c>
      <c r="L366" s="107"/>
      <c r="M366" s="146"/>
      <c r="N366" s="138"/>
      <c r="O366" s="110">
        <v>11</v>
      </c>
      <c r="P366" s="71" t="s">
        <v>749</v>
      </c>
      <c r="Q366" s="71">
        <v>196374867.5025</v>
      </c>
      <c r="R366" s="71">
        <v>0</v>
      </c>
      <c r="S366" s="71">
        <v>6256338.2708999999</v>
      </c>
      <c r="T366" s="71">
        <v>630996.40650000004</v>
      </c>
      <c r="U366" s="71">
        <v>329005.52189999999</v>
      </c>
      <c r="V366" s="71">
        <v>35034948.858400002</v>
      </c>
      <c r="W366" s="72">
        <f t="shared" si="38"/>
        <v>238626156.56020004</v>
      </c>
    </row>
    <row r="367" spans="1:23" ht="24.95" customHeight="1" x14ac:dyDescent="0.2">
      <c r="A367" s="141"/>
      <c r="B367" s="138"/>
      <c r="C367" s="70">
        <v>3</v>
      </c>
      <c r="D367" s="71" t="s">
        <v>398</v>
      </c>
      <c r="E367" s="71">
        <v>180947511.44490001</v>
      </c>
      <c r="F367" s="71">
        <v>0</v>
      </c>
      <c r="G367" s="71">
        <v>5764835.6699999999</v>
      </c>
      <c r="H367" s="71">
        <v>581424.85820000002</v>
      </c>
      <c r="I367" s="71">
        <v>303158.60269999999</v>
      </c>
      <c r="J367" s="71">
        <v>38735281.408500001</v>
      </c>
      <c r="K367" s="72">
        <f t="shared" si="37"/>
        <v>226332211.98430002</v>
      </c>
      <c r="L367" s="107"/>
      <c r="M367" s="146"/>
      <c r="N367" s="138"/>
      <c r="O367" s="110">
        <v>12</v>
      </c>
      <c r="P367" s="71" t="s">
        <v>750</v>
      </c>
      <c r="Q367" s="71">
        <v>155437056.37689999</v>
      </c>
      <c r="R367" s="71">
        <v>0</v>
      </c>
      <c r="S367" s="71">
        <v>4952094.0071999999</v>
      </c>
      <c r="T367" s="71">
        <v>499454.05570000003</v>
      </c>
      <c r="U367" s="71">
        <v>260418.5073</v>
      </c>
      <c r="V367" s="71">
        <v>29383974.645799998</v>
      </c>
      <c r="W367" s="72">
        <f t="shared" si="38"/>
        <v>190532997.59289998</v>
      </c>
    </row>
    <row r="368" spans="1:23" ht="24.95" customHeight="1" x14ac:dyDescent="0.2">
      <c r="A368" s="141"/>
      <c r="B368" s="138"/>
      <c r="C368" s="70">
        <v>4</v>
      </c>
      <c r="D368" s="71" t="s">
        <v>399</v>
      </c>
      <c r="E368" s="71">
        <v>139326995.16510001</v>
      </c>
      <c r="F368" s="71">
        <v>0</v>
      </c>
      <c r="G368" s="71">
        <v>4438840.9938000003</v>
      </c>
      <c r="H368" s="71">
        <v>447688.82290000003</v>
      </c>
      <c r="I368" s="71">
        <v>233427.78709999999</v>
      </c>
      <c r="J368" s="71">
        <v>27599332.888099998</v>
      </c>
      <c r="K368" s="72">
        <f t="shared" si="37"/>
        <v>172046285.65700001</v>
      </c>
      <c r="L368" s="107"/>
      <c r="M368" s="146"/>
      <c r="N368" s="138"/>
      <c r="O368" s="110">
        <v>13</v>
      </c>
      <c r="P368" s="71" t="s">
        <v>751</v>
      </c>
      <c r="Q368" s="71">
        <v>133596076.1847</v>
      </c>
      <c r="R368" s="71">
        <v>0</v>
      </c>
      <c r="S368" s="71">
        <v>4256258.7306000004</v>
      </c>
      <c r="T368" s="71">
        <v>429274.09740000003</v>
      </c>
      <c r="U368" s="71">
        <v>223826.23259999999</v>
      </c>
      <c r="V368" s="71">
        <v>27920041.974199999</v>
      </c>
      <c r="W368" s="72">
        <f t="shared" si="38"/>
        <v>166425477.21950004</v>
      </c>
    </row>
    <row r="369" spans="1:23" ht="24.95" customHeight="1" x14ac:dyDescent="0.2">
      <c r="A369" s="141"/>
      <c r="B369" s="138"/>
      <c r="C369" s="70">
        <v>5</v>
      </c>
      <c r="D369" s="71" t="s">
        <v>400</v>
      </c>
      <c r="E369" s="71">
        <v>229047290.33419999</v>
      </c>
      <c r="F369" s="71">
        <v>0</v>
      </c>
      <c r="G369" s="71">
        <v>7297254.2087000003</v>
      </c>
      <c r="H369" s="71">
        <v>735980.2145</v>
      </c>
      <c r="I369" s="71">
        <v>383744.74420000002</v>
      </c>
      <c r="J369" s="71">
        <v>47856839.796999998</v>
      </c>
      <c r="K369" s="72">
        <f t="shared" si="37"/>
        <v>285321109.29860002</v>
      </c>
      <c r="L369" s="107"/>
      <c r="M369" s="146"/>
      <c r="N369" s="138"/>
      <c r="O369" s="110">
        <v>14</v>
      </c>
      <c r="P369" s="71" t="s">
        <v>752</v>
      </c>
      <c r="Q369" s="71">
        <v>191357405.46470001</v>
      </c>
      <c r="R369" s="71">
        <v>0</v>
      </c>
      <c r="S369" s="71">
        <v>6096486.1464</v>
      </c>
      <c r="T369" s="71">
        <v>614874.17779999995</v>
      </c>
      <c r="U369" s="71">
        <v>320599.28980000003</v>
      </c>
      <c r="V369" s="71">
        <v>36120196.229599997</v>
      </c>
      <c r="W369" s="72">
        <f t="shared" si="38"/>
        <v>234509561.30830002</v>
      </c>
    </row>
    <row r="370" spans="1:23" ht="24.95" customHeight="1" x14ac:dyDescent="0.2">
      <c r="A370" s="141"/>
      <c r="B370" s="138"/>
      <c r="C370" s="70">
        <v>6</v>
      </c>
      <c r="D370" s="71" t="s">
        <v>401</v>
      </c>
      <c r="E370" s="71">
        <v>153441023.31510001</v>
      </c>
      <c r="F370" s="71">
        <v>0</v>
      </c>
      <c r="G370" s="71">
        <v>4888502.0711000003</v>
      </c>
      <c r="H370" s="71">
        <v>493040.35460000002</v>
      </c>
      <c r="I370" s="71">
        <v>257074.36300000001</v>
      </c>
      <c r="J370" s="71">
        <v>32867815.917800002</v>
      </c>
      <c r="K370" s="72">
        <f t="shared" si="37"/>
        <v>191947456.02160004</v>
      </c>
      <c r="L370" s="107"/>
      <c r="M370" s="146"/>
      <c r="N370" s="138"/>
      <c r="O370" s="110">
        <v>15</v>
      </c>
      <c r="P370" s="71" t="s">
        <v>753</v>
      </c>
      <c r="Q370" s="71">
        <v>126853368.14040001</v>
      </c>
      <c r="R370" s="71">
        <v>0</v>
      </c>
      <c r="S370" s="71">
        <v>4041441.7179999999</v>
      </c>
      <c r="T370" s="71">
        <v>407608.2671</v>
      </c>
      <c r="U370" s="71">
        <v>212529.53150000001</v>
      </c>
      <c r="V370" s="71">
        <v>26470000.773400001</v>
      </c>
      <c r="W370" s="72">
        <f t="shared" si="38"/>
        <v>157984948.43040001</v>
      </c>
    </row>
    <row r="371" spans="1:23" ht="24.95" customHeight="1" x14ac:dyDescent="0.2">
      <c r="A371" s="141"/>
      <c r="B371" s="138"/>
      <c r="C371" s="70">
        <v>7</v>
      </c>
      <c r="D371" s="71" t="s">
        <v>402</v>
      </c>
      <c r="E371" s="71">
        <v>133800270.5314</v>
      </c>
      <c r="F371" s="71">
        <v>0</v>
      </c>
      <c r="G371" s="71">
        <v>4262764.1908999998</v>
      </c>
      <c r="H371" s="71">
        <v>429930.21950000001</v>
      </c>
      <c r="I371" s="71">
        <v>224168.3389</v>
      </c>
      <c r="J371" s="71">
        <v>30422599.896299999</v>
      </c>
      <c r="K371" s="72">
        <f t="shared" si="37"/>
        <v>169139733.17699999</v>
      </c>
      <c r="L371" s="107"/>
      <c r="M371" s="147"/>
      <c r="N371" s="139"/>
      <c r="O371" s="110">
        <v>16</v>
      </c>
      <c r="P371" s="71" t="s">
        <v>754</v>
      </c>
      <c r="Q371" s="71">
        <v>137610492.93130001</v>
      </c>
      <c r="R371" s="71">
        <v>0</v>
      </c>
      <c r="S371" s="71">
        <v>4384154.6749999998</v>
      </c>
      <c r="T371" s="71">
        <v>442173.31699999998</v>
      </c>
      <c r="U371" s="71">
        <v>230551.96739999999</v>
      </c>
      <c r="V371" s="71">
        <v>28877411.6961</v>
      </c>
      <c r="W371" s="72">
        <f t="shared" si="38"/>
        <v>171544784.58680004</v>
      </c>
    </row>
    <row r="372" spans="1:23" ht="24.95" customHeight="1" x14ac:dyDescent="0.2">
      <c r="A372" s="141"/>
      <c r="B372" s="138"/>
      <c r="C372" s="70">
        <v>8</v>
      </c>
      <c r="D372" s="71" t="s">
        <v>403</v>
      </c>
      <c r="E372" s="71">
        <v>178280087.7094</v>
      </c>
      <c r="F372" s="71">
        <v>0</v>
      </c>
      <c r="G372" s="71">
        <v>5679853.7911999999</v>
      </c>
      <c r="H372" s="71">
        <v>572853.82860000001</v>
      </c>
      <c r="I372" s="71">
        <v>298689.61369999999</v>
      </c>
      <c r="J372" s="71">
        <v>38247367.282600001</v>
      </c>
      <c r="K372" s="72">
        <f t="shared" si="37"/>
        <v>223078852.22549999</v>
      </c>
      <c r="L372" s="107"/>
      <c r="M372" s="108"/>
      <c r="N372" s="142" t="s">
        <v>845</v>
      </c>
      <c r="O372" s="143"/>
      <c r="P372" s="144"/>
      <c r="Q372" s="111">
        <f>SUM(Q356:Q371)</f>
        <v>2547757294.5555</v>
      </c>
      <c r="R372" s="111">
        <f t="shared" ref="R372:W372" si="43">SUM(R356:R371)</f>
        <v>0</v>
      </c>
      <c r="S372" s="111">
        <f t="shared" si="43"/>
        <v>81169406.603</v>
      </c>
      <c r="T372" s="111">
        <f t="shared" si="43"/>
        <v>8186514.4858000008</v>
      </c>
      <c r="U372" s="111">
        <f t="shared" si="43"/>
        <v>4268500.4914000006</v>
      </c>
      <c r="V372" s="111">
        <f t="shared" si="43"/>
        <v>478716471.33990002</v>
      </c>
      <c r="W372" s="111">
        <f t="shared" si="43"/>
        <v>3120098187.4756002</v>
      </c>
    </row>
    <row r="373" spans="1:23" ht="24.95" customHeight="1" x14ac:dyDescent="0.2">
      <c r="A373" s="141"/>
      <c r="B373" s="138"/>
      <c r="C373" s="70">
        <v>9</v>
      </c>
      <c r="D373" s="71" t="s">
        <v>404</v>
      </c>
      <c r="E373" s="71">
        <v>196661481.84419999</v>
      </c>
      <c r="F373" s="71">
        <v>0</v>
      </c>
      <c r="G373" s="71">
        <v>6265469.5630000001</v>
      </c>
      <c r="H373" s="71">
        <v>631917.36250000005</v>
      </c>
      <c r="I373" s="71">
        <v>329485.71419999999</v>
      </c>
      <c r="J373" s="71">
        <v>36061458.716499999</v>
      </c>
      <c r="K373" s="72">
        <f t="shared" si="37"/>
        <v>239949813.20039999</v>
      </c>
      <c r="L373" s="107"/>
      <c r="M373" s="145">
        <v>35</v>
      </c>
      <c r="N373" s="137" t="s">
        <v>58</v>
      </c>
      <c r="O373" s="110">
        <v>1</v>
      </c>
      <c r="P373" s="71" t="s">
        <v>755</v>
      </c>
      <c r="Q373" s="71">
        <v>142212261.30149999</v>
      </c>
      <c r="R373" s="71">
        <v>0</v>
      </c>
      <c r="S373" s="71">
        <v>4530763.1485000001</v>
      </c>
      <c r="T373" s="71">
        <v>456959.82880000002</v>
      </c>
      <c r="U373" s="71">
        <v>238261.74830000001</v>
      </c>
      <c r="V373" s="71">
        <v>28423982.963500001</v>
      </c>
      <c r="W373" s="72">
        <f t="shared" si="38"/>
        <v>175862228.99059996</v>
      </c>
    </row>
    <row r="374" spans="1:23" ht="24.95" customHeight="1" x14ac:dyDescent="0.2">
      <c r="A374" s="141"/>
      <c r="B374" s="138"/>
      <c r="C374" s="70">
        <v>10</v>
      </c>
      <c r="D374" s="71" t="s">
        <v>405</v>
      </c>
      <c r="E374" s="71">
        <v>185786277.479</v>
      </c>
      <c r="F374" s="71">
        <v>0</v>
      </c>
      <c r="G374" s="71">
        <v>5918994.6900000004</v>
      </c>
      <c r="H374" s="71">
        <v>596972.89650000003</v>
      </c>
      <c r="I374" s="71">
        <v>311265.44839999999</v>
      </c>
      <c r="J374" s="71">
        <v>43255845.111900002</v>
      </c>
      <c r="K374" s="72">
        <f t="shared" si="37"/>
        <v>235869355.62579998</v>
      </c>
      <c r="L374" s="107"/>
      <c r="M374" s="146"/>
      <c r="N374" s="138"/>
      <c r="O374" s="110">
        <v>2</v>
      </c>
      <c r="P374" s="71" t="s">
        <v>756</v>
      </c>
      <c r="Q374" s="71">
        <v>157371946.61629999</v>
      </c>
      <c r="R374" s="71">
        <v>0</v>
      </c>
      <c r="S374" s="71">
        <v>5013737.9844000004</v>
      </c>
      <c r="T374" s="71">
        <v>505671.29109999997</v>
      </c>
      <c r="U374" s="71">
        <v>263660.2132</v>
      </c>
      <c r="V374" s="71">
        <v>26479303.911200002</v>
      </c>
      <c r="W374" s="72">
        <f t="shared" si="38"/>
        <v>189634320.01620001</v>
      </c>
    </row>
    <row r="375" spans="1:23" ht="24.95" customHeight="1" x14ac:dyDescent="0.2">
      <c r="A375" s="141"/>
      <c r="B375" s="138"/>
      <c r="C375" s="70">
        <v>11</v>
      </c>
      <c r="D375" s="71" t="s">
        <v>406</v>
      </c>
      <c r="E375" s="71">
        <v>198355913.37110001</v>
      </c>
      <c r="F375" s="71">
        <v>0</v>
      </c>
      <c r="G375" s="71">
        <v>6319452.7276999997</v>
      </c>
      <c r="H375" s="71">
        <v>637361.95030000003</v>
      </c>
      <c r="I375" s="71">
        <v>332324.55680000002</v>
      </c>
      <c r="J375" s="71">
        <v>46090973.786899999</v>
      </c>
      <c r="K375" s="72">
        <f t="shared" si="37"/>
        <v>251736026.39280003</v>
      </c>
      <c r="L375" s="107"/>
      <c r="M375" s="146"/>
      <c r="N375" s="138"/>
      <c r="O375" s="110">
        <v>3</v>
      </c>
      <c r="P375" s="71" t="s">
        <v>757</v>
      </c>
      <c r="Q375" s="71">
        <v>131765941.9509</v>
      </c>
      <c r="R375" s="71">
        <v>0</v>
      </c>
      <c r="S375" s="71">
        <v>4197952.1917000003</v>
      </c>
      <c r="T375" s="71">
        <v>423393.46639999998</v>
      </c>
      <c r="U375" s="71">
        <v>220760.0344</v>
      </c>
      <c r="V375" s="71">
        <v>25140267.6142</v>
      </c>
      <c r="W375" s="72">
        <f t="shared" si="38"/>
        <v>161748315.25759998</v>
      </c>
    </row>
    <row r="376" spans="1:23" ht="24.95" customHeight="1" x14ac:dyDescent="0.2">
      <c r="A376" s="141"/>
      <c r="B376" s="138"/>
      <c r="C376" s="70">
        <v>12</v>
      </c>
      <c r="D376" s="71" t="s">
        <v>407</v>
      </c>
      <c r="E376" s="71">
        <v>171414035.93979999</v>
      </c>
      <c r="F376" s="71">
        <v>0</v>
      </c>
      <c r="G376" s="71">
        <v>5461107.1511000004</v>
      </c>
      <c r="H376" s="71">
        <v>550791.66729999997</v>
      </c>
      <c r="I376" s="71">
        <v>287186.26309999998</v>
      </c>
      <c r="J376" s="71">
        <v>35850168.810999997</v>
      </c>
      <c r="K376" s="72">
        <f t="shared" si="37"/>
        <v>213563289.83229998</v>
      </c>
      <c r="L376" s="107"/>
      <c r="M376" s="146"/>
      <c r="N376" s="138"/>
      <c r="O376" s="110">
        <v>4</v>
      </c>
      <c r="P376" s="71" t="s">
        <v>758</v>
      </c>
      <c r="Q376" s="71">
        <v>147529815.558</v>
      </c>
      <c r="R376" s="71">
        <v>0</v>
      </c>
      <c r="S376" s="71">
        <v>4700175.9589</v>
      </c>
      <c r="T376" s="71">
        <v>474046.32089999999</v>
      </c>
      <c r="U376" s="71">
        <v>247170.75349999999</v>
      </c>
      <c r="V376" s="71">
        <v>28240856.5878</v>
      </c>
      <c r="W376" s="72">
        <f t="shared" si="38"/>
        <v>181192065.17910001</v>
      </c>
    </row>
    <row r="377" spans="1:23" ht="24.95" customHeight="1" x14ac:dyDescent="0.2">
      <c r="A377" s="141"/>
      <c r="B377" s="138"/>
      <c r="C377" s="70">
        <v>13</v>
      </c>
      <c r="D377" s="71" t="s">
        <v>408</v>
      </c>
      <c r="E377" s="71">
        <v>148507583.70989999</v>
      </c>
      <c r="F377" s="71">
        <v>0</v>
      </c>
      <c r="G377" s="71">
        <v>4731326.8306999998</v>
      </c>
      <c r="H377" s="71">
        <v>477188.10889999999</v>
      </c>
      <c r="I377" s="71">
        <v>248808.90160000001</v>
      </c>
      <c r="J377" s="71">
        <v>34685315.066</v>
      </c>
      <c r="K377" s="72">
        <f t="shared" si="37"/>
        <v>188650222.6171</v>
      </c>
      <c r="L377" s="107"/>
      <c r="M377" s="146"/>
      <c r="N377" s="138"/>
      <c r="O377" s="110">
        <v>5</v>
      </c>
      <c r="P377" s="71" t="s">
        <v>759</v>
      </c>
      <c r="Q377" s="71">
        <v>206921852.41440001</v>
      </c>
      <c r="R377" s="71">
        <v>0</v>
      </c>
      <c r="S377" s="71">
        <v>6592356.3479000004</v>
      </c>
      <c r="T377" s="71">
        <v>664886.22990000003</v>
      </c>
      <c r="U377" s="71">
        <v>346675.89049999998</v>
      </c>
      <c r="V377" s="71">
        <v>38635038.625100002</v>
      </c>
      <c r="W377" s="72">
        <f t="shared" si="38"/>
        <v>253160809.50780004</v>
      </c>
    </row>
    <row r="378" spans="1:23" ht="24.95" customHeight="1" x14ac:dyDescent="0.2">
      <c r="A378" s="141"/>
      <c r="B378" s="138"/>
      <c r="C378" s="70">
        <v>14</v>
      </c>
      <c r="D378" s="71" t="s">
        <v>409</v>
      </c>
      <c r="E378" s="71">
        <v>152914066.46129999</v>
      </c>
      <c r="F378" s="71">
        <v>0</v>
      </c>
      <c r="G378" s="71">
        <v>4871713.6684999997</v>
      </c>
      <c r="H378" s="71">
        <v>491347.12430000002</v>
      </c>
      <c r="I378" s="71">
        <v>256191.5019</v>
      </c>
      <c r="J378" s="71">
        <v>31350664.3237</v>
      </c>
      <c r="K378" s="72">
        <f t="shared" si="37"/>
        <v>189883983.07969999</v>
      </c>
      <c r="L378" s="107"/>
      <c r="M378" s="146"/>
      <c r="N378" s="138"/>
      <c r="O378" s="110">
        <v>6</v>
      </c>
      <c r="P378" s="71" t="s">
        <v>760</v>
      </c>
      <c r="Q378" s="71">
        <v>171484772.3653</v>
      </c>
      <c r="R378" s="71">
        <v>0</v>
      </c>
      <c r="S378" s="71">
        <v>5463360.7542000003</v>
      </c>
      <c r="T378" s="71">
        <v>551018.95929999999</v>
      </c>
      <c r="U378" s="71">
        <v>287304.7746</v>
      </c>
      <c r="V378" s="71">
        <v>29534856.6096</v>
      </c>
      <c r="W378" s="72">
        <f t="shared" si="38"/>
        <v>207321313.46300003</v>
      </c>
    </row>
    <row r="379" spans="1:23" ht="24.95" customHeight="1" x14ac:dyDescent="0.2">
      <c r="A379" s="141"/>
      <c r="B379" s="138"/>
      <c r="C379" s="70">
        <v>15</v>
      </c>
      <c r="D379" s="71" t="s">
        <v>410</v>
      </c>
      <c r="E379" s="71">
        <v>177013001.28470001</v>
      </c>
      <c r="F379" s="71">
        <v>0</v>
      </c>
      <c r="G379" s="71">
        <v>5639485.4824000001</v>
      </c>
      <c r="H379" s="71">
        <v>568782.39630000002</v>
      </c>
      <c r="I379" s="71">
        <v>296566.74310000002</v>
      </c>
      <c r="J379" s="71">
        <v>38457325.129299998</v>
      </c>
      <c r="K379" s="72">
        <f t="shared" si="37"/>
        <v>221975161.03579998</v>
      </c>
      <c r="L379" s="107"/>
      <c r="M379" s="146"/>
      <c r="N379" s="138"/>
      <c r="O379" s="110">
        <v>7</v>
      </c>
      <c r="P379" s="71" t="s">
        <v>761</v>
      </c>
      <c r="Q379" s="71">
        <v>157880915.7868</v>
      </c>
      <c r="R379" s="71">
        <v>0</v>
      </c>
      <c r="S379" s="71">
        <v>5029953.3145000003</v>
      </c>
      <c r="T379" s="71">
        <v>507306.723</v>
      </c>
      <c r="U379" s="71">
        <v>264512.93770000001</v>
      </c>
      <c r="V379" s="71">
        <v>27809079.227600001</v>
      </c>
      <c r="W379" s="72">
        <f t="shared" si="38"/>
        <v>191491767.9896</v>
      </c>
    </row>
    <row r="380" spans="1:23" ht="24.95" customHeight="1" x14ac:dyDescent="0.2">
      <c r="A380" s="141"/>
      <c r="B380" s="138"/>
      <c r="C380" s="70">
        <v>16</v>
      </c>
      <c r="D380" s="71" t="s">
        <v>411</v>
      </c>
      <c r="E380" s="71">
        <v>137297223.2385</v>
      </c>
      <c r="F380" s="71">
        <v>0</v>
      </c>
      <c r="G380" s="71">
        <v>4374174.1657999996</v>
      </c>
      <c r="H380" s="71">
        <v>441166.71130000002</v>
      </c>
      <c r="I380" s="71">
        <v>230027.11679999999</v>
      </c>
      <c r="J380" s="71">
        <v>29383276.839699998</v>
      </c>
      <c r="K380" s="72">
        <f t="shared" si="37"/>
        <v>171725868.07209998</v>
      </c>
      <c r="L380" s="107"/>
      <c r="M380" s="146"/>
      <c r="N380" s="138"/>
      <c r="O380" s="110">
        <v>8</v>
      </c>
      <c r="P380" s="71" t="s">
        <v>762</v>
      </c>
      <c r="Q380" s="71">
        <v>137166132.32339999</v>
      </c>
      <c r="R380" s="71">
        <v>0</v>
      </c>
      <c r="S380" s="71">
        <v>4369997.7193999998</v>
      </c>
      <c r="T380" s="71">
        <v>440745.48690000002</v>
      </c>
      <c r="U380" s="71">
        <v>229807.4877</v>
      </c>
      <c r="V380" s="71">
        <v>26123200.179699998</v>
      </c>
      <c r="W380" s="72">
        <f t="shared" si="38"/>
        <v>168329883.19709995</v>
      </c>
    </row>
    <row r="381" spans="1:23" ht="24.95" customHeight="1" x14ac:dyDescent="0.2">
      <c r="A381" s="141"/>
      <c r="B381" s="138"/>
      <c r="C381" s="70">
        <v>17</v>
      </c>
      <c r="D381" s="71" t="s">
        <v>412</v>
      </c>
      <c r="E381" s="71">
        <v>191038519.7608</v>
      </c>
      <c r="F381" s="71">
        <v>0</v>
      </c>
      <c r="G381" s="71">
        <v>6086326.7158000004</v>
      </c>
      <c r="H381" s="71">
        <v>613849.52670000005</v>
      </c>
      <c r="I381" s="71">
        <v>320065.03019999998</v>
      </c>
      <c r="J381" s="71">
        <v>41572820.475699998</v>
      </c>
      <c r="K381" s="72">
        <f t="shared" si="37"/>
        <v>239631581.50919998</v>
      </c>
      <c r="L381" s="107"/>
      <c r="M381" s="146"/>
      <c r="N381" s="138"/>
      <c r="O381" s="110">
        <v>9</v>
      </c>
      <c r="P381" s="71" t="s">
        <v>763</v>
      </c>
      <c r="Q381" s="71">
        <v>180900180.7633</v>
      </c>
      <c r="R381" s="71">
        <v>0</v>
      </c>
      <c r="S381" s="71">
        <v>5763327.7543000001</v>
      </c>
      <c r="T381" s="71">
        <v>581272.77410000004</v>
      </c>
      <c r="U381" s="71">
        <v>303079.3051</v>
      </c>
      <c r="V381" s="71">
        <v>34088468.058600001</v>
      </c>
      <c r="W381" s="72">
        <f t="shared" si="38"/>
        <v>221636328.65540001</v>
      </c>
    </row>
    <row r="382" spans="1:23" ht="24.95" customHeight="1" x14ac:dyDescent="0.2">
      <c r="A382" s="141"/>
      <c r="B382" s="138"/>
      <c r="C382" s="70">
        <v>18</v>
      </c>
      <c r="D382" s="71" t="s">
        <v>413</v>
      </c>
      <c r="E382" s="71">
        <v>128495205.61300001</v>
      </c>
      <c r="F382" s="71">
        <v>0</v>
      </c>
      <c r="G382" s="71">
        <v>4093749.2803000002</v>
      </c>
      <c r="H382" s="71">
        <v>412883.85840000003</v>
      </c>
      <c r="I382" s="71">
        <v>215280.25820000001</v>
      </c>
      <c r="J382" s="71">
        <v>29844232.631700002</v>
      </c>
      <c r="K382" s="72">
        <f t="shared" si="37"/>
        <v>163061351.64160001</v>
      </c>
      <c r="L382" s="107"/>
      <c r="M382" s="146"/>
      <c r="N382" s="138"/>
      <c r="O382" s="110">
        <v>10</v>
      </c>
      <c r="P382" s="71" t="s">
        <v>764</v>
      </c>
      <c r="Q382" s="71">
        <v>127580683.05500001</v>
      </c>
      <c r="R382" s="71">
        <v>0</v>
      </c>
      <c r="S382" s="71">
        <v>4064613.36</v>
      </c>
      <c r="T382" s="71">
        <v>409945.29269999999</v>
      </c>
      <c r="U382" s="71">
        <v>213748.07149999999</v>
      </c>
      <c r="V382" s="71">
        <v>26344068.222600002</v>
      </c>
      <c r="W382" s="72">
        <f t="shared" si="38"/>
        <v>158613058.0018</v>
      </c>
    </row>
    <row r="383" spans="1:23" ht="24.95" customHeight="1" x14ac:dyDescent="0.2">
      <c r="A383" s="141"/>
      <c r="B383" s="138"/>
      <c r="C383" s="70">
        <v>19</v>
      </c>
      <c r="D383" s="71" t="s">
        <v>414</v>
      </c>
      <c r="E383" s="71">
        <v>169549259.91440001</v>
      </c>
      <c r="F383" s="71">
        <v>0</v>
      </c>
      <c r="G383" s="71">
        <v>5401696.9539000001</v>
      </c>
      <c r="H383" s="71">
        <v>544799.72459999996</v>
      </c>
      <c r="I383" s="71">
        <v>284062.02620000002</v>
      </c>
      <c r="J383" s="71">
        <v>38763444.9384</v>
      </c>
      <c r="K383" s="72">
        <f t="shared" si="37"/>
        <v>214543263.5575</v>
      </c>
      <c r="L383" s="107"/>
      <c r="M383" s="146"/>
      <c r="N383" s="138"/>
      <c r="O383" s="110">
        <v>11</v>
      </c>
      <c r="P383" s="71" t="s">
        <v>765</v>
      </c>
      <c r="Q383" s="71">
        <v>122202009.9129</v>
      </c>
      <c r="R383" s="71">
        <v>0</v>
      </c>
      <c r="S383" s="71">
        <v>3893253.3533000001</v>
      </c>
      <c r="T383" s="71">
        <v>392662.41190000001</v>
      </c>
      <c r="U383" s="71">
        <v>204736.66800000001</v>
      </c>
      <c r="V383" s="71">
        <v>23465171.899799999</v>
      </c>
      <c r="W383" s="72">
        <f t="shared" si="38"/>
        <v>150157834.24590001</v>
      </c>
    </row>
    <row r="384" spans="1:23" ht="24.95" customHeight="1" x14ac:dyDescent="0.2">
      <c r="A384" s="141"/>
      <c r="B384" s="138"/>
      <c r="C384" s="70">
        <v>20</v>
      </c>
      <c r="D384" s="71" t="s">
        <v>415</v>
      </c>
      <c r="E384" s="71">
        <v>142154688.47459999</v>
      </c>
      <c r="F384" s="71">
        <v>0</v>
      </c>
      <c r="G384" s="71">
        <v>4528928.9265999999</v>
      </c>
      <c r="H384" s="71">
        <v>456774.83439999999</v>
      </c>
      <c r="I384" s="71">
        <v>238165.2911</v>
      </c>
      <c r="J384" s="71">
        <v>30039220.674199998</v>
      </c>
      <c r="K384" s="72">
        <f t="shared" si="37"/>
        <v>177417778.20089999</v>
      </c>
      <c r="L384" s="107"/>
      <c r="M384" s="146"/>
      <c r="N384" s="138"/>
      <c r="O384" s="110">
        <v>12</v>
      </c>
      <c r="P384" s="71" t="s">
        <v>766</v>
      </c>
      <c r="Q384" s="71">
        <v>131019242.5675</v>
      </c>
      <c r="R384" s="71">
        <v>0</v>
      </c>
      <c r="S384" s="71">
        <v>4174162.9767999998</v>
      </c>
      <c r="T384" s="71">
        <v>420994.15409999999</v>
      </c>
      <c r="U384" s="71">
        <v>219509.0178</v>
      </c>
      <c r="V384" s="71">
        <v>25128152.221799999</v>
      </c>
      <c r="W384" s="72">
        <f t="shared" si="38"/>
        <v>160962060.93799999</v>
      </c>
    </row>
    <row r="385" spans="1:23" ht="24.95" customHeight="1" x14ac:dyDescent="0.2">
      <c r="A385" s="141"/>
      <c r="B385" s="138"/>
      <c r="C385" s="70">
        <v>21</v>
      </c>
      <c r="D385" s="71" t="s">
        <v>416</v>
      </c>
      <c r="E385" s="71">
        <v>181195370.1882</v>
      </c>
      <c r="F385" s="71">
        <v>0</v>
      </c>
      <c r="G385" s="71">
        <v>5772732.2412999999</v>
      </c>
      <c r="H385" s="71">
        <v>582221.28379999998</v>
      </c>
      <c r="I385" s="71">
        <v>303573.86410000001</v>
      </c>
      <c r="J385" s="71">
        <v>39169342.298100002</v>
      </c>
      <c r="K385" s="72">
        <f t="shared" si="37"/>
        <v>227023239.87549999</v>
      </c>
      <c r="L385" s="107"/>
      <c r="M385" s="146"/>
      <c r="N385" s="138"/>
      <c r="O385" s="110">
        <v>13</v>
      </c>
      <c r="P385" s="71" t="s">
        <v>767</v>
      </c>
      <c r="Q385" s="71">
        <v>142498922.3506</v>
      </c>
      <c r="R385" s="71">
        <v>0</v>
      </c>
      <c r="S385" s="71">
        <v>4539895.9287</v>
      </c>
      <c r="T385" s="71">
        <v>457880.93489999999</v>
      </c>
      <c r="U385" s="71">
        <v>238742.0189</v>
      </c>
      <c r="V385" s="71">
        <v>29112213.367199998</v>
      </c>
      <c r="W385" s="72">
        <f t="shared" si="38"/>
        <v>176847654.60029998</v>
      </c>
    </row>
    <row r="386" spans="1:23" ht="24.95" customHeight="1" x14ac:dyDescent="0.2">
      <c r="A386" s="141"/>
      <c r="B386" s="138"/>
      <c r="C386" s="70">
        <v>22</v>
      </c>
      <c r="D386" s="71" t="s">
        <v>417</v>
      </c>
      <c r="E386" s="71">
        <v>202721089.22960001</v>
      </c>
      <c r="F386" s="71">
        <v>0</v>
      </c>
      <c r="G386" s="71">
        <v>6458523.5625999998</v>
      </c>
      <c r="H386" s="71">
        <v>651388.23739999998</v>
      </c>
      <c r="I386" s="71">
        <v>339637.95169999998</v>
      </c>
      <c r="J386" s="71">
        <v>40634607.0286</v>
      </c>
      <c r="K386" s="72">
        <f t="shared" si="37"/>
        <v>250805246.0099</v>
      </c>
      <c r="L386" s="107"/>
      <c r="M386" s="146"/>
      <c r="N386" s="138"/>
      <c r="O386" s="110">
        <v>14</v>
      </c>
      <c r="P386" s="71" t="s">
        <v>768</v>
      </c>
      <c r="Q386" s="71">
        <v>156803853.5627</v>
      </c>
      <c r="R386" s="71">
        <v>0</v>
      </c>
      <c r="S386" s="71">
        <v>4995639.0170999998</v>
      </c>
      <c r="T386" s="71">
        <v>503845.88099999999</v>
      </c>
      <c r="U386" s="71">
        <v>262708.43280000001</v>
      </c>
      <c r="V386" s="71">
        <v>32616416.171100002</v>
      </c>
      <c r="W386" s="72">
        <f t="shared" si="38"/>
        <v>195182463.06470001</v>
      </c>
    </row>
    <row r="387" spans="1:23" ht="24.95" customHeight="1" x14ac:dyDescent="0.2">
      <c r="A387" s="141"/>
      <c r="B387" s="139"/>
      <c r="C387" s="70">
        <v>23</v>
      </c>
      <c r="D387" s="71" t="s">
        <v>418</v>
      </c>
      <c r="E387" s="71">
        <v>206995746.7013</v>
      </c>
      <c r="F387" s="71">
        <v>0</v>
      </c>
      <c r="G387" s="71">
        <v>6594710.5577999996</v>
      </c>
      <c r="H387" s="71">
        <v>665123.66879999998</v>
      </c>
      <c r="I387" s="71">
        <v>346799.69260000001</v>
      </c>
      <c r="J387" s="71">
        <v>46459383.204899997</v>
      </c>
      <c r="K387" s="72">
        <f t="shared" si="37"/>
        <v>261061763.82539999</v>
      </c>
      <c r="L387" s="107"/>
      <c r="M387" s="146"/>
      <c r="N387" s="138"/>
      <c r="O387" s="110">
        <v>15</v>
      </c>
      <c r="P387" s="71" t="s">
        <v>769</v>
      </c>
      <c r="Q387" s="71">
        <v>145434005.8908</v>
      </c>
      <c r="R387" s="71">
        <v>0</v>
      </c>
      <c r="S387" s="71">
        <v>4633405.2240000004</v>
      </c>
      <c r="T387" s="71">
        <v>467312.01530000003</v>
      </c>
      <c r="U387" s="71">
        <v>243659.44390000001</v>
      </c>
      <c r="V387" s="71">
        <v>24454574.465399999</v>
      </c>
      <c r="W387" s="72">
        <f t="shared" si="38"/>
        <v>175232957.03940001</v>
      </c>
    </row>
    <row r="388" spans="1:23" ht="24.95" customHeight="1" x14ac:dyDescent="0.2">
      <c r="A388" s="70"/>
      <c r="B388" s="142" t="s">
        <v>829</v>
      </c>
      <c r="C388" s="143"/>
      <c r="D388" s="144"/>
      <c r="E388" s="111">
        <f>SUM(E365:E387)</f>
        <v>4038617674.1789994</v>
      </c>
      <c r="F388" s="111">
        <f t="shared" ref="F388:K388" si="44">SUM(F365:F387)</f>
        <v>0</v>
      </c>
      <c r="G388" s="111">
        <f t="shared" si="44"/>
        <v>128666965.5739</v>
      </c>
      <c r="H388" s="111">
        <f t="shared" si="44"/>
        <v>12976982.6043</v>
      </c>
      <c r="I388" s="111">
        <f t="shared" si="44"/>
        <v>6766280.9027999993</v>
      </c>
      <c r="J388" s="111">
        <f t="shared" si="44"/>
        <v>857847298.01629996</v>
      </c>
      <c r="K388" s="111">
        <f t="shared" si="44"/>
        <v>5044875201.2763004</v>
      </c>
      <c r="L388" s="115"/>
      <c r="M388" s="146"/>
      <c r="N388" s="138"/>
      <c r="O388" s="110">
        <v>16</v>
      </c>
      <c r="P388" s="71" t="s">
        <v>770</v>
      </c>
      <c r="Q388" s="71">
        <v>151567160.535</v>
      </c>
      <c r="R388" s="71">
        <v>0</v>
      </c>
      <c r="S388" s="71">
        <v>4828802.3773999996</v>
      </c>
      <c r="T388" s="71">
        <v>487019.21409999998</v>
      </c>
      <c r="U388" s="71">
        <v>253934.90210000001</v>
      </c>
      <c r="V388" s="71">
        <v>27538417.556400001</v>
      </c>
      <c r="W388" s="72">
        <f t="shared" si="38"/>
        <v>184675334.58500001</v>
      </c>
    </row>
    <row r="389" spans="1:23" ht="24.95" customHeight="1" x14ac:dyDescent="0.2">
      <c r="A389" s="141">
        <v>19</v>
      </c>
      <c r="B389" s="137" t="s">
        <v>42</v>
      </c>
      <c r="C389" s="70">
        <v>1</v>
      </c>
      <c r="D389" s="71" t="s">
        <v>419</v>
      </c>
      <c r="E389" s="71">
        <v>132833335.5439</v>
      </c>
      <c r="F389" s="71">
        <v>0</v>
      </c>
      <c r="G389" s="71">
        <v>4231958.4546999997</v>
      </c>
      <c r="H389" s="71">
        <v>426823.24089999998</v>
      </c>
      <c r="I389" s="71">
        <v>222548.3406</v>
      </c>
      <c r="J389" s="71">
        <v>31913379.631900001</v>
      </c>
      <c r="K389" s="72">
        <f t="shared" si="37"/>
        <v>169628045.21200004</v>
      </c>
      <c r="L389" s="107"/>
      <c r="M389" s="147"/>
      <c r="N389" s="139"/>
      <c r="O389" s="110">
        <v>17</v>
      </c>
      <c r="P389" s="71" t="s">
        <v>771</v>
      </c>
      <c r="Q389" s="71">
        <v>151206983.9377</v>
      </c>
      <c r="R389" s="71">
        <v>0</v>
      </c>
      <c r="S389" s="71">
        <v>4817327.4537000004</v>
      </c>
      <c r="T389" s="71">
        <v>485861.8861</v>
      </c>
      <c r="U389" s="71">
        <v>253331.46400000001</v>
      </c>
      <c r="V389" s="71">
        <v>26603756.266199999</v>
      </c>
      <c r="W389" s="72">
        <f t="shared" si="38"/>
        <v>183367261.0077</v>
      </c>
    </row>
    <row r="390" spans="1:23" ht="24.95" customHeight="1" x14ac:dyDescent="0.2">
      <c r="A390" s="141"/>
      <c r="B390" s="138"/>
      <c r="C390" s="70">
        <v>2</v>
      </c>
      <c r="D390" s="71" t="s">
        <v>420</v>
      </c>
      <c r="E390" s="71">
        <v>136056244.84580001</v>
      </c>
      <c r="F390" s="71">
        <v>0</v>
      </c>
      <c r="G390" s="71">
        <v>4334637.6369000003</v>
      </c>
      <c r="H390" s="71">
        <v>437179.17</v>
      </c>
      <c r="I390" s="71">
        <v>227947.98749999999</v>
      </c>
      <c r="J390" s="71">
        <v>32929296.511700001</v>
      </c>
      <c r="K390" s="72">
        <f t="shared" si="37"/>
        <v>173985306.15190002</v>
      </c>
      <c r="L390" s="107"/>
      <c r="M390" s="108"/>
      <c r="N390" s="142" t="s">
        <v>846</v>
      </c>
      <c r="O390" s="143"/>
      <c r="P390" s="144"/>
      <c r="Q390" s="111">
        <f>SUM(Q373:Q389)</f>
        <v>2561546680.8920994</v>
      </c>
      <c r="R390" s="111">
        <f t="shared" ref="R390:W390" si="45">SUM(R373:R389)</f>
        <v>0</v>
      </c>
      <c r="S390" s="111">
        <f t="shared" si="45"/>
        <v>81608724.864800021</v>
      </c>
      <c r="T390" s="111">
        <f t="shared" si="45"/>
        <v>8230822.8705000002</v>
      </c>
      <c r="U390" s="111">
        <f t="shared" si="45"/>
        <v>4291603.1639999999</v>
      </c>
      <c r="V390" s="111">
        <f t="shared" si="45"/>
        <v>479737823.94780004</v>
      </c>
      <c r="W390" s="111">
        <f t="shared" si="45"/>
        <v>3135415655.7392001</v>
      </c>
    </row>
    <row r="391" spans="1:23" ht="24.95" customHeight="1" x14ac:dyDescent="0.2">
      <c r="A391" s="141"/>
      <c r="B391" s="138"/>
      <c r="C391" s="70">
        <v>3</v>
      </c>
      <c r="D391" s="71" t="s">
        <v>421</v>
      </c>
      <c r="E391" s="71">
        <v>124056490.1085</v>
      </c>
      <c r="F391" s="71">
        <v>0</v>
      </c>
      <c r="G391" s="71">
        <v>3952335.534</v>
      </c>
      <c r="H391" s="71">
        <v>398621.27189999999</v>
      </c>
      <c r="I391" s="71">
        <v>207843.65530000001</v>
      </c>
      <c r="J391" s="71">
        <v>31197239.423799999</v>
      </c>
      <c r="K391" s="72">
        <f t="shared" si="37"/>
        <v>159812529.99349999</v>
      </c>
      <c r="L391" s="107"/>
      <c r="M391" s="145">
        <v>36</v>
      </c>
      <c r="N391" s="137" t="s">
        <v>59</v>
      </c>
      <c r="O391" s="110">
        <v>1</v>
      </c>
      <c r="P391" s="71" t="s">
        <v>772</v>
      </c>
      <c r="Q391" s="71">
        <v>142326661.60049999</v>
      </c>
      <c r="R391" s="71">
        <v>0</v>
      </c>
      <c r="S391" s="71">
        <v>4534407.8459000001</v>
      </c>
      <c r="T391" s="71">
        <v>457327.42259999999</v>
      </c>
      <c r="U391" s="71">
        <v>238453.41399999999</v>
      </c>
      <c r="V391" s="71">
        <v>28173099.4366</v>
      </c>
      <c r="W391" s="72">
        <f t="shared" si="38"/>
        <v>175729949.71959999</v>
      </c>
    </row>
    <row r="392" spans="1:23" ht="24.95" customHeight="1" x14ac:dyDescent="0.2">
      <c r="A392" s="141"/>
      <c r="B392" s="138"/>
      <c r="C392" s="70">
        <v>4</v>
      </c>
      <c r="D392" s="71" t="s">
        <v>422</v>
      </c>
      <c r="E392" s="71">
        <v>134584141.0503</v>
      </c>
      <c r="F392" s="71">
        <v>0</v>
      </c>
      <c r="G392" s="71">
        <v>4287737.6469999999</v>
      </c>
      <c r="H392" s="71">
        <v>432448.97090000001</v>
      </c>
      <c r="I392" s="71">
        <v>225481.6318</v>
      </c>
      <c r="J392" s="71">
        <v>32847216.314199999</v>
      </c>
      <c r="K392" s="72">
        <f t="shared" si="37"/>
        <v>172377025.6142</v>
      </c>
      <c r="L392" s="107"/>
      <c r="M392" s="146"/>
      <c r="N392" s="138"/>
      <c r="O392" s="110">
        <v>2</v>
      </c>
      <c r="P392" s="71" t="s">
        <v>773</v>
      </c>
      <c r="Q392" s="71">
        <v>137807780.6363</v>
      </c>
      <c r="R392" s="71">
        <v>0</v>
      </c>
      <c r="S392" s="71">
        <v>4390440.0954999998</v>
      </c>
      <c r="T392" s="71">
        <v>442807.24650000001</v>
      </c>
      <c r="U392" s="71">
        <v>230882.50229999999</v>
      </c>
      <c r="V392" s="71">
        <v>31003724.484099999</v>
      </c>
      <c r="W392" s="72">
        <f t="shared" si="38"/>
        <v>173875634.96469998</v>
      </c>
    </row>
    <row r="393" spans="1:23" ht="24.95" customHeight="1" x14ac:dyDescent="0.2">
      <c r="A393" s="141"/>
      <c r="B393" s="138"/>
      <c r="C393" s="70">
        <v>5</v>
      </c>
      <c r="D393" s="71" t="s">
        <v>423</v>
      </c>
      <c r="E393" s="71">
        <v>163120409.3484</v>
      </c>
      <c r="F393" s="71">
        <v>0</v>
      </c>
      <c r="G393" s="71">
        <v>5196879.1767999995</v>
      </c>
      <c r="H393" s="71">
        <v>524142.38860000001</v>
      </c>
      <c r="I393" s="71">
        <v>273291.16039999999</v>
      </c>
      <c r="J393" s="71">
        <v>38444400.722000003</v>
      </c>
      <c r="K393" s="72">
        <f t="shared" ref="K393:K413" si="46">SUM(E393:J393)</f>
        <v>207559122.79620001</v>
      </c>
      <c r="L393" s="107"/>
      <c r="M393" s="146"/>
      <c r="N393" s="138"/>
      <c r="O393" s="110">
        <v>3</v>
      </c>
      <c r="P393" s="71" t="s">
        <v>774</v>
      </c>
      <c r="Q393" s="71">
        <v>162635753.71160001</v>
      </c>
      <c r="R393" s="71">
        <v>0</v>
      </c>
      <c r="S393" s="71">
        <v>5181438.4555000002</v>
      </c>
      <c r="T393" s="71">
        <v>522585.08159999998</v>
      </c>
      <c r="U393" s="71">
        <v>272479.17070000002</v>
      </c>
      <c r="V393" s="71">
        <v>32572255.490800001</v>
      </c>
      <c r="W393" s="72">
        <f t="shared" ref="W393:W413" si="47">SUM(Q393:V393)</f>
        <v>201184511.91020003</v>
      </c>
    </row>
    <row r="394" spans="1:23" ht="24.95" customHeight="1" x14ac:dyDescent="0.2">
      <c r="A394" s="141"/>
      <c r="B394" s="138"/>
      <c r="C394" s="70">
        <v>6</v>
      </c>
      <c r="D394" s="71" t="s">
        <v>424</v>
      </c>
      <c r="E394" s="71">
        <v>129958832.5475</v>
      </c>
      <c r="F394" s="71">
        <v>0</v>
      </c>
      <c r="G394" s="71">
        <v>4140379.2045999998</v>
      </c>
      <c r="H394" s="71">
        <v>417586.81939999998</v>
      </c>
      <c r="I394" s="71">
        <v>217732.41190000001</v>
      </c>
      <c r="J394" s="71">
        <v>31707481.393100001</v>
      </c>
      <c r="K394" s="72">
        <f t="shared" si="46"/>
        <v>166442012.37650001</v>
      </c>
      <c r="L394" s="107"/>
      <c r="M394" s="146"/>
      <c r="N394" s="138"/>
      <c r="O394" s="110">
        <v>4</v>
      </c>
      <c r="P394" s="71" t="s">
        <v>775</v>
      </c>
      <c r="Q394" s="71">
        <v>179502425.55840001</v>
      </c>
      <c r="R394" s="71">
        <v>0</v>
      </c>
      <c r="S394" s="71">
        <v>5718796.4479999999</v>
      </c>
      <c r="T394" s="71">
        <v>576781.47369999997</v>
      </c>
      <c r="U394" s="71">
        <v>300737.51270000002</v>
      </c>
      <c r="V394" s="71">
        <v>35508113.187200002</v>
      </c>
      <c r="W394" s="72">
        <f t="shared" si="47"/>
        <v>221606854.18000001</v>
      </c>
    </row>
    <row r="395" spans="1:23" ht="24.95" customHeight="1" x14ac:dyDescent="0.2">
      <c r="A395" s="141"/>
      <c r="B395" s="138"/>
      <c r="C395" s="70">
        <v>7</v>
      </c>
      <c r="D395" s="71" t="s">
        <v>425</v>
      </c>
      <c r="E395" s="71">
        <v>209767691.2897</v>
      </c>
      <c r="F395" s="71">
        <v>0</v>
      </c>
      <c r="G395" s="71">
        <v>6683022.3832</v>
      </c>
      <c r="H395" s="71">
        <v>674030.54720000003</v>
      </c>
      <c r="I395" s="71">
        <v>351443.7954</v>
      </c>
      <c r="J395" s="71">
        <v>47431230.872900002</v>
      </c>
      <c r="K395" s="72">
        <f t="shared" si="46"/>
        <v>264907418.88839999</v>
      </c>
      <c r="L395" s="107"/>
      <c r="M395" s="146"/>
      <c r="N395" s="138"/>
      <c r="O395" s="110">
        <v>5</v>
      </c>
      <c r="P395" s="71" t="s">
        <v>776</v>
      </c>
      <c r="Q395" s="71">
        <v>156237731.56380001</v>
      </c>
      <c r="R395" s="71">
        <v>0</v>
      </c>
      <c r="S395" s="71">
        <v>4977602.8459000001</v>
      </c>
      <c r="T395" s="71">
        <v>502026.80430000002</v>
      </c>
      <c r="U395" s="71">
        <v>261759.9547</v>
      </c>
      <c r="V395" s="71">
        <v>32122273.326400001</v>
      </c>
      <c r="W395" s="72">
        <f t="shared" si="47"/>
        <v>194101394.49510002</v>
      </c>
    </row>
    <row r="396" spans="1:23" ht="24.95" customHeight="1" x14ac:dyDescent="0.2">
      <c r="A396" s="141"/>
      <c r="B396" s="138"/>
      <c r="C396" s="70">
        <v>8</v>
      </c>
      <c r="D396" s="71" t="s">
        <v>426</v>
      </c>
      <c r="E396" s="71">
        <v>142918039.6072</v>
      </c>
      <c r="F396" s="71">
        <v>0</v>
      </c>
      <c r="G396" s="71">
        <v>4553248.6523000002</v>
      </c>
      <c r="H396" s="71">
        <v>459227.65250000003</v>
      </c>
      <c r="I396" s="71">
        <v>239444.2059</v>
      </c>
      <c r="J396" s="71">
        <v>34059326.432599999</v>
      </c>
      <c r="K396" s="72">
        <f t="shared" si="46"/>
        <v>182229286.55050001</v>
      </c>
      <c r="L396" s="107"/>
      <c r="M396" s="146"/>
      <c r="N396" s="138"/>
      <c r="O396" s="110">
        <v>6</v>
      </c>
      <c r="P396" s="71" t="s">
        <v>777</v>
      </c>
      <c r="Q396" s="71">
        <v>216945092.2651</v>
      </c>
      <c r="R396" s="71">
        <v>0</v>
      </c>
      <c r="S396" s="71">
        <v>6911688.3472999996</v>
      </c>
      <c r="T396" s="71">
        <v>697093.14309999999</v>
      </c>
      <c r="U396" s="71">
        <v>363468.77899999998</v>
      </c>
      <c r="V396" s="71">
        <v>43452575.575499997</v>
      </c>
      <c r="W396" s="72">
        <f t="shared" si="47"/>
        <v>268369918.11000001</v>
      </c>
    </row>
    <row r="397" spans="1:23" ht="24.95" customHeight="1" x14ac:dyDescent="0.2">
      <c r="A397" s="141"/>
      <c r="B397" s="138"/>
      <c r="C397" s="70">
        <v>9</v>
      </c>
      <c r="D397" s="71" t="s">
        <v>427</v>
      </c>
      <c r="E397" s="71">
        <v>153631344.8892</v>
      </c>
      <c r="F397" s="71">
        <v>0</v>
      </c>
      <c r="G397" s="71">
        <v>4894565.5564999999</v>
      </c>
      <c r="H397" s="71">
        <v>493651.90049999999</v>
      </c>
      <c r="I397" s="71">
        <v>257393.2268</v>
      </c>
      <c r="J397" s="71">
        <v>35164364.392399997</v>
      </c>
      <c r="K397" s="72">
        <f t="shared" si="46"/>
        <v>194441319.96539998</v>
      </c>
      <c r="L397" s="107"/>
      <c r="M397" s="146"/>
      <c r="N397" s="138"/>
      <c r="O397" s="110">
        <v>7</v>
      </c>
      <c r="P397" s="71" t="s">
        <v>778</v>
      </c>
      <c r="Q397" s="71">
        <v>164760385.60120001</v>
      </c>
      <c r="R397" s="71">
        <v>0</v>
      </c>
      <c r="S397" s="71">
        <v>5249127.4422000004</v>
      </c>
      <c r="T397" s="71">
        <v>529411.99939999997</v>
      </c>
      <c r="U397" s="71">
        <v>276038.76890000002</v>
      </c>
      <c r="V397" s="71">
        <v>36995578.898500003</v>
      </c>
      <c r="W397" s="72">
        <f t="shared" si="47"/>
        <v>207810542.71020001</v>
      </c>
    </row>
    <row r="398" spans="1:23" ht="24.95" customHeight="1" x14ac:dyDescent="0.2">
      <c r="A398" s="141"/>
      <c r="B398" s="138"/>
      <c r="C398" s="70">
        <v>10</v>
      </c>
      <c r="D398" s="71" t="s">
        <v>428</v>
      </c>
      <c r="E398" s="71">
        <v>154707335.30239999</v>
      </c>
      <c r="F398" s="71">
        <v>0</v>
      </c>
      <c r="G398" s="71">
        <v>4928845.7068999996</v>
      </c>
      <c r="H398" s="71">
        <v>497109.29849999998</v>
      </c>
      <c r="I398" s="71">
        <v>259195.93609999999</v>
      </c>
      <c r="J398" s="71">
        <v>36590682.259499997</v>
      </c>
      <c r="K398" s="72">
        <f t="shared" si="46"/>
        <v>196983168.5034</v>
      </c>
      <c r="L398" s="107"/>
      <c r="M398" s="146"/>
      <c r="N398" s="138"/>
      <c r="O398" s="110">
        <v>8</v>
      </c>
      <c r="P398" s="71" t="s">
        <v>387</v>
      </c>
      <c r="Q398" s="71">
        <v>149482530.71939999</v>
      </c>
      <c r="R398" s="71">
        <v>0</v>
      </c>
      <c r="S398" s="71">
        <v>4762387.8232000005</v>
      </c>
      <c r="T398" s="71">
        <v>480320.83189999999</v>
      </c>
      <c r="U398" s="71">
        <v>250442.32320000001</v>
      </c>
      <c r="V398" s="71">
        <v>30478132.122299999</v>
      </c>
      <c r="W398" s="72">
        <f t="shared" si="47"/>
        <v>185453813.81999996</v>
      </c>
    </row>
    <row r="399" spans="1:23" ht="24.95" customHeight="1" x14ac:dyDescent="0.2">
      <c r="A399" s="141"/>
      <c r="B399" s="138"/>
      <c r="C399" s="70">
        <v>11</v>
      </c>
      <c r="D399" s="71" t="s">
        <v>429</v>
      </c>
      <c r="E399" s="71">
        <v>143392318.3998</v>
      </c>
      <c r="F399" s="71">
        <v>0</v>
      </c>
      <c r="G399" s="71">
        <v>4568358.7761000004</v>
      </c>
      <c r="H399" s="71">
        <v>460751.6164</v>
      </c>
      <c r="I399" s="71">
        <v>240238.81039999999</v>
      </c>
      <c r="J399" s="71">
        <v>30457249.019200001</v>
      </c>
      <c r="K399" s="72">
        <f t="shared" si="46"/>
        <v>179118916.62190002</v>
      </c>
      <c r="L399" s="107"/>
      <c r="M399" s="146"/>
      <c r="N399" s="138"/>
      <c r="O399" s="110">
        <v>9</v>
      </c>
      <c r="P399" s="71" t="s">
        <v>779</v>
      </c>
      <c r="Q399" s="71">
        <v>161594842.92289999</v>
      </c>
      <c r="R399" s="71">
        <v>0</v>
      </c>
      <c r="S399" s="71">
        <v>5148275.9123999998</v>
      </c>
      <c r="T399" s="71">
        <v>519240.40220000001</v>
      </c>
      <c r="U399" s="71">
        <v>270735.23369999998</v>
      </c>
      <c r="V399" s="71">
        <v>32522715.588</v>
      </c>
      <c r="W399" s="72">
        <f t="shared" si="47"/>
        <v>200055810.05920002</v>
      </c>
    </row>
    <row r="400" spans="1:23" ht="24.95" customHeight="1" x14ac:dyDescent="0.2">
      <c r="A400" s="141"/>
      <c r="B400" s="138"/>
      <c r="C400" s="70">
        <v>12</v>
      </c>
      <c r="D400" s="71" t="s">
        <v>430</v>
      </c>
      <c r="E400" s="71">
        <v>140479147.27810001</v>
      </c>
      <c r="F400" s="71">
        <v>0</v>
      </c>
      <c r="G400" s="71">
        <v>4475547.5920000002</v>
      </c>
      <c r="H400" s="71">
        <v>451390.94549999997</v>
      </c>
      <c r="I400" s="71">
        <v>235358.09729999999</v>
      </c>
      <c r="J400" s="71">
        <v>33479563.6778</v>
      </c>
      <c r="K400" s="72">
        <f t="shared" si="46"/>
        <v>179121007.5907</v>
      </c>
      <c r="L400" s="107"/>
      <c r="M400" s="146"/>
      <c r="N400" s="138"/>
      <c r="O400" s="110">
        <v>10</v>
      </c>
      <c r="P400" s="71" t="s">
        <v>780</v>
      </c>
      <c r="Q400" s="71">
        <v>213292014.07690001</v>
      </c>
      <c r="R400" s="71">
        <v>0</v>
      </c>
      <c r="S400" s="71">
        <v>6795304.3458000002</v>
      </c>
      <c r="T400" s="71">
        <v>685354.9852</v>
      </c>
      <c r="U400" s="71">
        <v>357348.42910000001</v>
      </c>
      <c r="V400" s="71">
        <v>37663701.556699999</v>
      </c>
      <c r="W400" s="72">
        <f t="shared" si="47"/>
        <v>258793723.3937</v>
      </c>
    </row>
    <row r="401" spans="1:23" ht="24.95" customHeight="1" x14ac:dyDescent="0.2">
      <c r="A401" s="141"/>
      <c r="B401" s="138"/>
      <c r="C401" s="70">
        <v>13</v>
      </c>
      <c r="D401" s="71" t="s">
        <v>431</v>
      </c>
      <c r="E401" s="71">
        <v>146780847.49860001</v>
      </c>
      <c r="F401" s="71">
        <v>0</v>
      </c>
      <c r="G401" s="71">
        <v>4676314.4659000002</v>
      </c>
      <c r="H401" s="71">
        <v>471639.71889999998</v>
      </c>
      <c r="I401" s="71">
        <v>245915.93599999999</v>
      </c>
      <c r="J401" s="71">
        <v>34255139.082999997</v>
      </c>
      <c r="K401" s="72">
        <f t="shared" si="46"/>
        <v>186429856.7024</v>
      </c>
      <c r="L401" s="107"/>
      <c r="M401" s="146"/>
      <c r="N401" s="138"/>
      <c r="O401" s="110">
        <v>11</v>
      </c>
      <c r="P401" s="71" t="s">
        <v>781</v>
      </c>
      <c r="Q401" s="71">
        <v>133175260.7515</v>
      </c>
      <c r="R401" s="71">
        <v>0</v>
      </c>
      <c r="S401" s="71">
        <v>4242851.9045000002</v>
      </c>
      <c r="T401" s="71">
        <v>427921.92320000002</v>
      </c>
      <c r="U401" s="71">
        <v>223121.2004</v>
      </c>
      <c r="V401" s="71">
        <v>27752485.998100001</v>
      </c>
      <c r="W401" s="72">
        <f t="shared" si="47"/>
        <v>165821641.77770001</v>
      </c>
    </row>
    <row r="402" spans="1:23" ht="24.95" customHeight="1" x14ac:dyDescent="0.2">
      <c r="A402" s="141"/>
      <c r="B402" s="138"/>
      <c r="C402" s="70">
        <v>14</v>
      </c>
      <c r="D402" s="71" t="s">
        <v>432</v>
      </c>
      <c r="E402" s="71">
        <v>130929174.6286</v>
      </c>
      <c r="F402" s="71">
        <v>0</v>
      </c>
      <c r="G402" s="71">
        <v>4171293.4879000001</v>
      </c>
      <c r="H402" s="71">
        <v>420704.74570000003</v>
      </c>
      <c r="I402" s="71">
        <v>219358.11840000001</v>
      </c>
      <c r="J402" s="71">
        <v>31175228.737100001</v>
      </c>
      <c r="K402" s="72">
        <f t="shared" si="46"/>
        <v>166915759.7177</v>
      </c>
      <c r="L402" s="107"/>
      <c r="M402" s="146"/>
      <c r="N402" s="138"/>
      <c r="O402" s="110">
        <v>12</v>
      </c>
      <c r="P402" s="71" t="s">
        <v>782</v>
      </c>
      <c r="Q402" s="71">
        <v>153819627.3705</v>
      </c>
      <c r="R402" s="71">
        <v>0</v>
      </c>
      <c r="S402" s="71">
        <v>4900564.0780999996</v>
      </c>
      <c r="T402" s="71">
        <v>494256.89419999998</v>
      </c>
      <c r="U402" s="71">
        <v>257708.67439999999</v>
      </c>
      <c r="V402" s="71">
        <v>32797119.710299999</v>
      </c>
      <c r="W402" s="72">
        <f t="shared" si="47"/>
        <v>192269276.72749999</v>
      </c>
    </row>
    <row r="403" spans="1:23" ht="24.95" customHeight="1" x14ac:dyDescent="0.2">
      <c r="A403" s="141"/>
      <c r="B403" s="138"/>
      <c r="C403" s="70">
        <v>15</v>
      </c>
      <c r="D403" s="71" t="s">
        <v>433</v>
      </c>
      <c r="E403" s="71">
        <v>130245954.5257</v>
      </c>
      <c r="F403" s="71">
        <v>0</v>
      </c>
      <c r="G403" s="71">
        <v>4149526.6694999998</v>
      </c>
      <c r="H403" s="71">
        <v>418509.40659999999</v>
      </c>
      <c r="I403" s="71">
        <v>218213.4547</v>
      </c>
      <c r="J403" s="71">
        <v>28257004.9626</v>
      </c>
      <c r="K403" s="72">
        <f t="shared" si="46"/>
        <v>163289209.01909998</v>
      </c>
      <c r="L403" s="107"/>
      <c r="M403" s="146"/>
      <c r="N403" s="138"/>
      <c r="O403" s="110">
        <v>13</v>
      </c>
      <c r="P403" s="71" t="s">
        <v>783</v>
      </c>
      <c r="Q403" s="71">
        <v>162966838.52180001</v>
      </c>
      <c r="R403" s="71">
        <v>0</v>
      </c>
      <c r="S403" s="71">
        <v>5191986.5393000003</v>
      </c>
      <c r="T403" s="71">
        <v>523648.93119999999</v>
      </c>
      <c r="U403" s="71">
        <v>273033.86859999999</v>
      </c>
      <c r="V403" s="71">
        <v>36021336.431100003</v>
      </c>
      <c r="W403" s="72">
        <f t="shared" si="47"/>
        <v>204976844.29200003</v>
      </c>
    </row>
    <row r="404" spans="1:23" ht="24.95" customHeight="1" x14ac:dyDescent="0.2">
      <c r="A404" s="141"/>
      <c r="B404" s="138"/>
      <c r="C404" s="70">
        <v>16</v>
      </c>
      <c r="D404" s="71" t="s">
        <v>434</v>
      </c>
      <c r="E404" s="71">
        <v>140766032.77000001</v>
      </c>
      <c r="F404" s="71">
        <v>0</v>
      </c>
      <c r="G404" s="71">
        <v>4484687.5226999996</v>
      </c>
      <c r="H404" s="71">
        <v>452312.77279999998</v>
      </c>
      <c r="I404" s="71">
        <v>235838.7439</v>
      </c>
      <c r="J404" s="71">
        <v>33618351.5233</v>
      </c>
      <c r="K404" s="72">
        <f t="shared" si="46"/>
        <v>179557223.33270001</v>
      </c>
      <c r="L404" s="107"/>
      <c r="M404" s="147"/>
      <c r="N404" s="139"/>
      <c r="O404" s="110">
        <v>14</v>
      </c>
      <c r="P404" s="71" t="s">
        <v>784</v>
      </c>
      <c r="Q404" s="71">
        <v>179981715.50889999</v>
      </c>
      <c r="R404" s="71">
        <v>0</v>
      </c>
      <c r="S404" s="71">
        <v>5734066.2230000002</v>
      </c>
      <c r="T404" s="71">
        <v>578321.53960000002</v>
      </c>
      <c r="U404" s="71">
        <v>301540.51280000003</v>
      </c>
      <c r="V404" s="71">
        <v>37786568.127400003</v>
      </c>
      <c r="W404" s="72">
        <f t="shared" si="47"/>
        <v>224382211.91170001</v>
      </c>
    </row>
    <row r="405" spans="1:23" ht="24.95" customHeight="1" x14ac:dyDescent="0.2">
      <c r="A405" s="141"/>
      <c r="B405" s="138"/>
      <c r="C405" s="70">
        <v>17</v>
      </c>
      <c r="D405" s="71" t="s">
        <v>435</v>
      </c>
      <c r="E405" s="71">
        <v>160745051.17019999</v>
      </c>
      <c r="F405" s="71">
        <v>0</v>
      </c>
      <c r="G405" s="71">
        <v>5121202.2611999996</v>
      </c>
      <c r="H405" s="71">
        <v>516509.83110000001</v>
      </c>
      <c r="I405" s="71">
        <v>269311.49660000001</v>
      </c>
      <c r="J405" s="71">
        <v>38759654.648800001</v>
      </c>
      <c r="K405" s="72">
        <f t="shared" si="46"/>
        <v>205411729.40789998</v>
      </c>
      <c r="L405" s="107"/>
      <c r="M405" s="108"/>
      <c r="N405" s="142" t="s">
        <v>847</v>
      </c>
      <c r="O405" s="143"/>
      <c r="P405" s="144"/>
      <c r="Q405" s="111">
        <f>SUM(Q391:Q404)</f>
        <v>2314528660.8087997</v>
      </c>
      <c r="R405" s="111">
        <f t="shared" ref="R405:W405" si="48">SUM(R391:R404)</f>
        <v>0</v>
      </c>
      <c r="S405" s="111">
        <f t="shared" si="48"/>
        <v>73738938.30659999</v>
      </c>
      <c r="T405" s="111">
        <f t="shared" si="48"/>
        <v>7437098.6787</v>
      </c>
      <c r="U405" s="111">
        <f t="shared" si="48"/>
        <v>3877750.3445000006</v>
      </c>
      <c r="V405" s="111">
        <f t="shared" si="48"/>
        <v>474849679.93300003</v>
      </c>
      <c r="W405" s="111">
        <f t="shared" si="48"/>
        <v>2874432128.0716</v>
      </c>
    </row>
    <row r="406" spans="1:23" ht="24.95" customHeight="1" x14ac:dyDescent="0.2">
      <c r="A406" s="141"/>
      <c r="B406" s="138"/>
      <c r="C406" s="70">
        <v>18</v>
      </c>
      <c r="D406" s="71" t="s">
        <v>436</v>
      </c>
      <c r="E406" s="71">
        <v>193259221.19139999</v>
      </c>
      <c r="F406" s="71">
        <v>0</v>
      </c>
      <c r="G406" s="71">
        <v>6157076.3974000001</v>
      </c>
      <c r="H406" s="71">
        <v>620985.13749999995</v>
      </c>
      <c r="I406" s="71">
        <v>323785.58289999998</v>
      </c>
      <c r="J406" s="71">
        <v>43833530.224200003</v>
      </c>
      <c r="K406" s="72">
        <f t="shared" si="46"/>
        <v>244194598.53339997</v>
      </c>
      <c r="L406" s="107"/>
      <c r="M406" s="145">
        <v>37</v>
      </c>
      <c r="N406" s="137" t="s">
        <v>60</v>
      </c>
      <c r="O406" s="110">
        <v>1</v>
      </c>
      <c r="P406" s="71" t="s">
        <v>785</v>
      </c>
      <c r="Q406" s="71">
        <v>118890658.9148</v>
      </c>
      <c r="R406" s="71">
        <v>0</v>
      </c>
      <c r="S406" s="71">
        <v>3787756.4929</v>
      </c>
      <c r="T406" s="71">
        <v>382022.3</v>
      </c>
      <c r="U406" s="71">
        <v>199188.8462</v>
      </c>
      <c r="V406" s="71">
        <v>184232407.5311</v>
      </c>
      <c r="W406" s="72">
        <f t="shared" si="47"/>
        <v>307492034.08500004</v>
      </c>
    </row>
    <row r="407" spans="1:23" ht="24.95" customHeight="1" x14ac:dyDescent="0.2">
      <c r="A407" s="141"/>
      <c r="B407" s="138"/>
      <c r="C407" s="70">
        <v>19</v>
      </c>
      <c r="D407" s="71" t="s">
        <v>437</v>
      </c>
      <c r="E407" s="71">
        <v>132870488.66419999</v>
      </c>
      <c r="F407" s="71">
        <v>0</v>
      </c>
      <c r="G407" s="71">
        <v>4233142.1218999997</v>
      </c>
      <c r="H407" s="71">
        <v>426942.62219999998</v>
      </c>
      <c r="I407" s="71">
        <v>222610.58670000001</v>
      </c>
      <c r="J407" s="71">
        <v>32538178.662</v>
      </c>
      <c r="K407" s="72">
        <f t="shared" si="46"/>
        <v>170291362.65700001</v>
      </c>
      <c r="L407" s="107"/>
      <c r="M407" s="146"/>
      <c r="N407" s="138"/>
      <c r="O407" s="110">
        <v>2</v>
      </c>
      <c r="P407" s="71" t="s">
        <v>786</v>
      </c>
      <c r="Q407" s="71">
        <v>303499711.78570002</v>
      </c>
      <c r="R407" s="71">
        <v>0</v>
      </c>
      <c r="S407" s="71">
        <v>9669245.7960999999</v>
      </c>
      <c r="T407" s="71">
        <v>975212.51029999997</v>
      </c>
      <c r="U407" s="71">
        <v>508481.97810000001</v>
      </c>
      <c r="V407" s="71">
        <v>229910798.59240001</v>
      </c>
      <c r="W407" s="72">
        <f t="shared" si="47"/>
        <v>544563450.66260004</v>
      </c>
    </row>
    <row r="408" spans="1:23" ht="24.95" customHeight="1" x14ac:dyDescent="0.2">
      <c r="A408" s="141"/>
      <c r="B408" s="138"/>
      <c r="C408" s="70">
        <v>20</v>
      </c>
      <c r="D408" s="71" t="s">
        <v>438</v>
      </c>
      <c r="E408" s="71">
        <v>128029565.2218</v>
      </c>
      <c r="F408" s="71">
        <v>0</v>
      </c>
      <c r="G408" s="71">
        <v>4078914.3687</v>
      </c>
      <c r="H408" s="71">
        <v>411387.65159999998</v>
      </c>
      <c r="I408" s="71">
        <v>214500.12650000001</v>
      </c>
      <c r="J408" s="71">
        <v>30625151.8651</v>
      </c>
      <c r="K408" s="72">
        <f t="shared" si="46"/>
        <v>163359519.23370001</v>
      </c>
      <c r="L408" s="107"/>
      <c r="M408" s="146"/>
      <c r="N408" s="138"/>
      <c r="O408" s="110">
        <v>3</v>
      </c>
      <c r="P408" s="71" t="s">
        <v>787</v>
      </c>
      <c r="Q408" s="71">
        <v>170953088.0043</v>
      </c>
      <c r="R408" s="71">
        <v>0</v>
      </c>
      <c r="S408" s="71">
        <v>5446421.7372000003</v>
      </c>
      <c r="T408" s="71">
        <v>549310.53850000002</v>
      </c>
      <c r="U408" s="71">
        <v>286413.99310000002</v>
      </c>
      <c r="V408" s="71">
        <v>194937847.3188</v>
      </c>
      <c r="W408" s="72">
        <f t="shared" si="47"/>
        <v>372173081.59189999</v>
      </c>
    </row>
    <row r="409" spans="1:23" ht="24.95" customHeight="1" x14ac:dyDescent="0.2">
      <c r="A409" s="141"/>
      <c r="B409" s="138"/>
      <c r="C409" s="70">
        <v>21</v>
      </c>
      <c r="D409" s="71" t="s">
        <v>439</v>
      </c>
      <c r="E409" s="71">
        <v>186540399.44780001</v>
      </c>
      <c r="F409" s="71">
        <v>0</v>
      </c>
      <c r="G409" s="71">
        <v>5943020.3822999997</v>
      </c>
      <c r="H409" s="71">
        <v>599396.05920000002</v>
      </c>
      <c r="I409" s="71">
        <v>312528.9008</v>
      </c>
      <c r="J409" s="71">
        <v>44053383.365199998</v>
      </c>
      <c r="K409" s="72">
        <f t="shared" si="46"/>
        <v>237448728.15529996</v>
      </c>
      <c r="L409" s="107"/>
      <c r="M409" s="146"/>
      <c r="N409" s="138"/>
      <c r="O409" s="110">
        <v>4</v>
      </c>
      <c r="P409" s="71" t="s">
        <v>788</v>
      </c>
      <c r="Q409" s="71">
        <v>146509062.84400001</v>
      </c>
      <c r="R409" s="71">
        <v>0</v>
      </c>
      <c r="S409" s="71">
        <v>4667655.6352000004</v>
      </c>
      <c r="T409" s="71">
        <v>470766.41399999999</v>
      </c>
      <c r="U409" s="71">
        <v>245460.58919999999</v>
      </c>
      <c r="V409" s="71">
        <v>190532792.14669999</v>
      </c>
      <c r="W409" s="72">
        <f t="shared" si="47"/>
        <v>342425737.62909997</v>
      </c>
    </row>
    <row r="410" spans="1:23" ht="24.95" customHeight="1" x14ac:dyDescent="0.2">
      <c r="A410" s="141"/>
      <c r="B410" s="138"/>
      <c r="C410" s="70">
        <v>22</v>
      </c>
      <c r="D410" s="71" t="s">
        <v>440</v>
      </c>
      <c r="E410" s="71">
        <v>124149883.3061</v>
      </c>
      <c r="F410" s="71">
        <v>0</v>
      </c>
      <c r="G410" s="71">
        <v>3955310.9627999999</v>
      </c>
      <c r="H410" s="71">
        <v>398921.3652</v>
      </c>
      <c r="I410" s="71">
        <v>208000.12590000001</v>
      </c>
      <c r="J410" s="71">
        <v>29837270.773499999</v>
      </c>
      <c r="K410" s="72">
        <f t="shared" si="46"/>
        <v>158549386.53349999</v>
      </c>
      <c r="L410" s="107"/>
      <c r="M410" s="146"/>
      <c r="N410" s="138"/>
      <c r="O410" s="110">
        <v>5</v>
      </c>
      <c r="P410" s="71" t="s">
        <v>789</v>
      </c>
      <c r="Q410" s="71">
        <v>139208521.73789999</v>
      </c>
      <c r="R410" s="71">
        <v>0</v>
      </c>
      <c r="S410" s="71">
        <v>4435066.53</v>
      </c>
      <c r="T410" s="71">
        <v>447308.14120000001</v>
      </c>
      <c r="U410" s="71">
        <v>233229.29730000001</v>
      </c>
      <c r="V410" s="71">
        <v>186701346.8863</v>
      </c>
      <c r="W410" s="72">
        <f t="shared" si="47"/>
        <v>331025472.5927</v>
      </c>
    </row>
    <row r="411" spans="1:23" ht="24.95" customHeight="1" x14ac:dyDescent="0.2">
      <c r="A411" s="141"/>
      <c r="B411" s="138"/>
      <c r="C411" s="70">
        <v>23</v>
      </c>
      <c r="D411" s="71" t="s">
        <v>441</v>
      </c>
      <c r="E411" s="71">
        <v>125292663.91850001</v>
      </c>
      <c r="F411" s="71">
        <v>0</v>
      </c>
      <c r="G411" s="71">
        <v>3991718.9929</v>
      </c>
      <c r="H411" s="71">
        <v>402593.3751</v>
      </c>
      <c r="I411" s="71">
        <v>209914.73509999999</v>
      </c>
      <c r="J411" s="71">
        <v>29540982.827300001</v>
      </c>
      <c r="K411" s="72">
        <f t="shared" si="46"/>
        <v>159437873.84890002</v>
      </c>
      <c r="L411" s="107"/>
      <c r="M411" s="147"/>
      <c r="N411" s="139"/>
      <c r="O411" s="110">
        <v>6</v>
      </c>
      <c r="P411" s="71" t="s">
        <v>790</v>
      </c>
      <c r="Q411" s="71">
        <v>143195168.61840001</v>
      </c>
      <c r="R411" s="71">
        <v>0</v>
      </c>
      <c r="S411" s="71">
        <v>4562077.7496999996</v>
      </c>
      <c r="T411" s="71">
        <v>460118.13</v>
      </c>
      <c r="U411" s="71">
        <v>239908.50659999999</v>
      </c>
      <c r="V411" s="71">
        <v>185969983.1485</v>
      </c>
      <c r="W411" s="72">
        <f t="shared" si="47"/>
        <v>334427256.15320003</v>
      </c>
    </row>
    <row r="412" spans="1:23" ht="24.95" customHeight="1" thickBot="1" x14ac:dyDescent="0.25">
      <c r="A412" s="141"/>
      <c r="B412" s="138"/>
      <c r="C412" s="70">
        <v>24</v>
      </c>
      <c r="D412" s="71" t="s">
        <v>442</v>
      </c>
      <c r="E412" s="71">
        <v>161642611.84630001</v>
      </c>
      <c r="F412" s="71">
        <v>0</v>
      </c>
      <c r="G412" s="71">
        <v>5149797.7900999999</v>
      </c>
      <c r="H412" s="71">
        <v>519393.89449999999</v>
      </c>
      <c r="I412" s="71">
        <v>270815.26549999998</v>
      </c>
      <c r="J412" s="71">
        <v>37663053.061800003</v>
      </c>
      <c r="K412" s="72">
        <f t="shared" si="46"/>
        <v>205245671.85820001</v>
      </c>
      <c r="L412" s="107"/>
      <c r="M412" s="108"/>
      <c r="N412" s="142"/>
      <c r="O412" s="143"/>
      <c r="P412" s="144"/>
      <c r="Q412" s="116">
        <f>SUM(Q406:Q411)</f>
        <v>1022256211.9051</v>
      </c>
      <c r="R412" s="116">
        <f t="shared" ref="R412:W412" si="49">SUM(R406:R411)</f>
        <v>0</v>
      </c>
      <c r="S412" s="116">
        <f t="shared" si="49"/>
        <v>32568223.941100001</v>
      </c>
      <c r="T412" s="116">
        <f t="shared" si="49"/>
        <v>3284738.034</v>
      </c>
      <c r="U412" s="116">
        <f t="shared" si="49"/>
        <v>1712683.2105</v>
      </c>
      <c r="V412" s="116">
        <f t="shared" si="49"/>
        <v>1172285175.6238</v>
      </c>
      <c r="W412" s="116">
        <f t="shared" si="49"/>
        <v>2232107032.7145</v>
      </c>
    </row>
    <row r="413" spans="1:23" ht="24.95" customHeight="1" thickTop="1" thickBot="1" x14ac:dyDescent="0.25">
      <c r="A413" s="141"/>
      <c r="B413" s="138"/>
      <c r="C413" s="70">
        <v>25</v>
      </c>
      <c r="D413" s="71" t="s">
        <v>443</v>
      </c>
      <c r="E413" s="71">
        <v>165162907.22490001</v>
      </c>
      <c r="F413" s="71">
        <v>0</v>
      </c>
      <c r="G413" s="71">
        <v>5261951.4429000001</v>
      </c>
      <c r="H413" s="71">
        <v>530705.39150000003</v>
      </c>
      <c r="I413" s="71">
        <v>276713.15169999999</v>
      </c>
      <c r="J413" s="71">
        <v>39641985.055799998</v>
      </c>
      <c r="K413" s="72">
        <f t="shared" si="46"/>
        <v>210874262.26679999</v>
      </c>
      <c r="L413" s="107"/>
      <c r="M413" s="142"/>
      <c r="N413" s="143"/>
      <c r="O413" s="143"/>
      <c r="P413" s="144"/>
      <c r="Q413" s="74">
        <v>112507675352.14841</v>
      </c>
      <c r="R413" s="111">
        <v>-1052762180.0766978</v>
      </c>
      <c r="S413" s="111">
        <v>3584400000</v>
      </c>
      <c r="T413" s="111">
        <v>361512344.99040002</v>
      </c>
      <c r="U413" s="111">
        <v>188494825.85159999</v>
      </c>
      <c r="V413" s="111">
        <v>29595713462.416096</v>
      </c>
      <c r="W413" s="73">
        <f t="shared" si="47"/>
        <v>145185033805.3298</v>
      </c>
    </row>
    <row r="414" spans="1:23" ht="13.5" thickTop="1" x14ac:dyDescent="0.2"/>
    <row r="416" spans="1:23" x14ac:dyDescent="0.2">
      <c r="R416" s="49"/>
    </row>
  </sheetData>
  <mergeCells count="116"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1"/>
  <sheetViews>
    <sheetView tabSelected="1" topLeftCell="A33" workbookViewId="0">
      <selection activeCell="A46" sqref="A46:XFD50"/>
    </sheetView>
  </sheetViews>
  <sheetFormatPr defaultRowHeight="12.75" x14ac:dyDescent="0.2"/>
  <cols>
    <col min="1" max="1" width="6.42578125" customWidth="1"/>
    <col min="2" max="2" width="19.42578125" customWidth="1"/>
    <col min="3" max="3" width="8.42578125" customWidth="1"/>
    <col min="4" max="4" width="27.5703125" customWidth="1"/>
    <col min="5" max="7" width="24.42578125" customWidth="1"/>
    <col min="8" max="8" width="23.7109375" customWidth="1"/>
    <col min="9" max="9" width="24.42578125" customWidth="1"/>
    <col min="10" max="10" width="26" customWidth="1"/>
    <col min="11" max="11" width="7.140625" customWidth="1"/>
    <col min="13" max="13" width="18.7109375" bestFit="1" customWidth="1"/>
  </cols>
  <sheetData>
    <row r="1" spans="1:11" ht="27" x14ac:dyDescent="0.3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25.5" x14ac:dyDescent="0.3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 ht="40.5" customHeight="1" x14ac:dyDescent="0.35">
      <c r="A3" s="153" t="s">
        <v>915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1" ht="19.5" x14ac:dyDescent="0.35">
      <c r="A4" s="93"/>
      <c r="B4" s="94">
        <v>1</v>
      </c>
      <c r="C4" s="94">
        <v>2</v>
      </c>
      <c r="D4" s="94">
        <v>3</v>
      </c>
      <c r="E4" s="94">
        <v>4</v>
      </c>
      <c r="F4" s="94">
        <v>5</v>
      </c>
      <c r="G4" s="94">
        <v>6</v>
      </c>
      <c r="H4" s="94">
        <v>7</v>
      </c>
      <c r="I4" s="94">
        <v>8</v>
      </c>
      <c r="J4" s="95" t="s">
        <v>919</v>
      </c>
      <c r="K4" s="96"/>
    </row>
    <row r="5" spans="1:11" ht="63.75" customHeight="1" x14ac:dyDescent="0.25">
      <c r="A5" s="97" t="s">
        <v>0</v>
      </c>
      <c r="B5" s="97" t="s">
        <v>14</v>
      </c>
      <c r="C5" s="98" t="s">
        <v>1</v>
      </c>
      <c r="D5" s="99" t="s">
        <v>5</v>
      </c>
      <c r="E5" s="100" t="s">
        <v>880</v>
      </c>
      <c r="F5" s="99" t="s">
        <v>903</v>
      </c>
      <c r="G5" s="99" t="s">
        <v>904</v>
      </c>
      <c r="H5" s="101" t="s">
        <v>912</v>
      </c>
      <c r="I5" s="97" t="s">
        <v>10</v>
      </c>
      <c r="J5" s="97" t="s">
        <v>13</v>
      </c>
      <c r="K5" s="97" t="s">
        <v>0</v>
      </c>
    </row>
    <row r="6" spans="1:11" ht="18.75" x14ac:dyDescent="0.3">
      <c r="A6" s="61"/>
      <c r="B6" s="61"/>
      <c r="C6" s="61"/>
      <c r="D6" s="68" t="s">
        <v>900</v>
      </c>
      <c r="E6" s="68" t="s">
        <v>900</v>
      </c>
      <c r="F6" s="68" t="s">
        <v>900</v>
      </c>
      <c r="G6" s="68" t="s">
        <v>900</v>
      </c>
      <c r="H6" s="68" t="s">
        <v>900</v>
      </c>
      <c r="I6" s="68" t="s">
        <v>900</v>
      </c>
      <c r="J6" s="68" t="s">
        <v>900</v>
      </c>
      <c r="K6" s="61"/>
    </row>
    <row r="7" spans="1:11" ht="18.75" x14ac:dyDescent="0.3">
      <c r="A7" s="102">
        <v>1</v>
      </c>
      <c r="B7" s="61" t="s">
        <v>24</v>
      </c>
      <c r="C7" s="102">
        <v>17</v>
      </c>
      <c r="D7" s="61">
        <v>2335228337.0619001</v>
      </c>
      <c r="E7" s="61">
        <v>0</v>
      </c>
      <c r="F7" s="61">
        <v>74398412.5986</v>
      </c>
      <c r="G7" s="61">
        <v>7503611.3722000001</v>
      </c>
      <c r="H7" s="61">
        <v>3912430.4840000002</v>
      </c>
      <c r="I7" s="61">
        <v>514746880.63660002</v>
      </c>
      <c r="J7" s="61">
        <f>D7+E7+F7+G7+H7+I7</f>
        <v>2935789672.1533003</v>
      </c>
      <c r="K7" s="103">
        <v>1</v>
      </c>
    </row>
    <row r="8" spans="1:11" ht="18.75" x14ac:dyDescent="0.3">
      <c r="A8" s="102">
        <v>2</v>
      </c>
      <c r="B8" s="61" t="s">
        <v>25</v>
      </c>
      <c r="C8" s="102">
        <v>21</v>
      </c>
      <c r="D8" s="61">
        <v>2945555387.3288999</v>
      </c>
      <c r="E8" s="61">
        <v>0</v>
      </c>
      <c r="F8" s="61">
        <v>93842919.581300005</v>
      </c>
      <c r="G8" s="61">
        <v>9464728.8022000007</v>
      </c>
      <c r="H8" s="61">
        <v>4934969.5301999999</v>
      </c>
      <c r="I8" s="61">
        <v>608112530.64970005</v>
      </c>
      <c r="J8" s="61">
        <f t="shared" ref="J8:J43" si="0">D8+E8+F8+G8+H8+I8</f>
        <v>3661910535.8922997</v>
      </c>
      <c r="K8" s="103">
        <v>2</v>
      </c>
    </row>
    <row r="9" spans="1:11" ht="18.75" x14ac:dyDescent="0.3">
      <c r="A9" s="102">
        <v>3</v>
      </c>
      <c r="B9" s="61" t="s">
        <v>26</v>
      </c>
      <c r="C9" s="102">
        <v>31</v>
      </c>
      <c r="D9" s="61">
        <v>3923306686.9798999</v>
      </c>
      <c r="E9" s="61">
        <v>0</v>
      </c>
      <c r="F9" s="61">
        <v>124993254.41409998</v>
      </c>
      <c r="G9" s="61">
        <v>12606462.5913</v>
      </c>
      <c r="H9" s="61">
        <v>6573089.4216999998</v>
      </c>
      <c r="I9" s="61">
        <v>877423776.27600002</v>
      </c>
      <c r="J9" s="61">
        <f t="shared" si="0"/>
        <v>4944903269.6830006</v>
      </c>
      <c r="K9" s="103">
        <v>3</v>
      </c>
    </row>
    <row r="10" spans="1:11" ht="18.75" x14ac:dyDescent="0.3">
      <c r="A10" s="102">
        <v>4</v>
      </c>
      <c r="B10" s="61" t="s">
        <v>27</v>
      </c>
      <c r="C10" s="102">
        <v>21</v>
      </c>
      <c r="D10" s="61">
        <v>2961473480.9285002</v>
      </c>
      <c r="E10" s="61">
        <v>0</v>
      </c>
      <c r="F10" s="61">
        <v>94350056.667800009</v>
      </c>
      <c r="G10" s="61">
        <v>9515877.2000999991</v>
      </c>
      <c r="H10" s="61">
        <v>4961638.6287000002</v>
      </c>
      <c r="I10" s="61">
        <v>695585129.47119999</v>
      </c>
      <c r="J10" s="61">
        <f t="shared" si="0"/>
        <v>3765886182.8962998</v>
      </c>
      <c r="K10" s="103">
        <v>4</v>
      </c>
    </row>
    <row r="11" spans="1:11" ht="18.75" x14ac:dyDescent="0.3">
      <c r="A11" s="102">
        <v>5</v>
      </c>
      <c r="B11" s="61" t="s">
        <v>28</v>
      </c>
      <c r="C11" s="102">
        <v>20</v>
      </c>
      <c r="D11" s="61">
        <v>3361858439.5281</v>
      </c>
      <c r="E11" s="61">
        <v>0</v>
      </c>
      <c r="F11" s="61">
        <v>107105985.01780002</v>
      </c>
      <c r="G11" s="61">
        <v>10802403.695499999</v>
      </c>
      <c r="H11" s="61">
        <v>5632441.6898999996</v>
      </c>
      <c r="I11" s="61">
        <v>739802455.53009999</v>
      </c>
      <c r="J11" s="61">
        <f t="shared" si="0"/>
        <v>4225201725.4613996</v>
      </c>
      <c r="K11" s="103">
        <v>5</v>
      </c>
    </row>
    <row r="12" spans="1:11" ht="18.75" x14ac:dyDescent="0.3">
      <c r="A12" s="102">
        <v>6</v>
      </c>
      <c r="B12" s="61" t="s">
        <v>29</v>
      </c>
      <c r="C12" s="102">
        <v>8</v>
      </c>
      <c r="D12" s="61">
        <v>1368399440.1117001</v>
      </c>
      <c r="E12" s="61">
        <v>0</v>
      </c>
      <c r="F12" s="61">
        <v>43596056.338199995</v>
      </c>
      <c r="G12" s="61">
        <v>4396973.7079999996</v>
      </c>
      <c r="H12" s="61">
        <v>2292609.9339999999</v>
      </c>
      <c r="I12" s="61">
        <v>279401085.17320001</v>
      </c>
      <c r="J12" s="61">
        <f t="shared" si="0"/>
        <v>1698086165.2651</v>
      </c>
      <c r="K12" s="103">
        <v>6</v>
      </c>
    </row>
    <row r="13" spans="1:11" ht="18.75" x14ac:dyDescent="0.3">
      <c r="A13" s="102">
        <v>7</v>
      </c>
      <c r="B13" s="61" t="s">
        <v>30</v>
      </c>
      <c r="C13" s="102">
        <v>23</v>
      </c>
      <c r="D13" s="61">
        <v>3658222292.7839999</v>
      </c>
      <c r="E13" s="61">
        <f>-139538498.52</f>
        <v>-139538498.52000001</v>
      </c>
      <c r="F13" s="61">
        <v>116547888.3571</v>
      </c>
      <c r="G13" s="61">
        <v>11754687.094900001</v>
      </c>
      <c r="H13" s="61">
        <v>6128968.2845000001</v>
      </c>
      <c r="I13" s="61">
        <v>712187046.03439999</v>
      </c>
      <c r="J13" s="61">
        <f t="shared" si="0"/>
        <v>4365302384.0349007</v>
      </c>
      <c r="K13" s="103">
        <v>7</v>
      </c>
    </row>
    <row r="14" spans="1:11" ht="18.75" x14ac:dyDescent="0.3">
      <c r="A14" s="102">
        <v>8</v>
      </c>
      <c r="B14" s="61" t="s">
        <v>31</v>
      </c>
      <c r="C14" s="102">
        <v>27</v>
      </c>
      <c r="D14" s="61">
        <v>3971733128.1746001</v>
      </c>
      <c r="E14" s="61">
        <v>0</v>
      </c>
      <c r="F14" s="61">
        <v>126536080.13920002</v>
      </c>
      <c r="G14" s="61">
        <v>12762067.5866</v>
      </c>
      <c r="H14" s="61">
        <v>6654222.852</v>
      </c>
      <c r="I14" s="61">
        <v>792706370.07219994</v>
      </c>
      <c r="J14" s="61">
        <f t="shared" si="0"/>
        <v>4910391868.8246002</v>
      </c>
      <c r="K14" s="103">
        <v>8</v>
      </c>
    </row>
    <row r="15" spans="1:11" ht="18.75" x14ac:dyDescent="0.3">
      <c r="A15" s="102">
        <v>9</v>
      </c>
      <c r="B15" s="61" t="s">
        <v>32</v>
      </c>
      <c r="C15" s="102">
        <v>18</v>
      </c>
      <c r="D15" s="61">
        <v>2560451254.4011998</v>
      </c>
      <c r="E15" s="61">
        <f>-38551266.1</f>
        <v>-38551266.100000001</v>
      </c>
      <c r="F15" s="61">
        <v>81573825.497399986</v>
      </c>
      <c r="G15" s="61">
        <v>8227303.0202000001</v>
      </c>
      <c r="H15" s="61">
        <v>4289767.8919000002</v>
      </c>
      <c r="I15" s="61">
        <v>534956943.61619997</v>
      </c>
      <c r="J15" s="61">
        <f t="shared" si="0"/>
        <v>3150947828.3268995</v>
      </c>
      <c r="K15" s="103">
        <v>9</v>
      </c>
    </row>
    <row r="16" spans="1:11" ht="18.75" x14ac:dyDescent="0.3">
      <c r="A16" s="102">
        <v>10</v>
      </c>
      <c r="B16" s="61" t="s">
        <v>33</v>
      </c>
      <c r="C16" s="102">
        <v>25</v>
      </c>
      <c r="D16" s="61">
        <v>3280851057.5619001</v>
      </c>
      <c r="E16" s="61">
        <v>0</v>
      </c>
      <c r="F16" s="61">
        <v>104525157.89630002</v>
      </c>
      <c r="G16" s="61">
        <v>10542108.8443</v>
      </c>
      <c r="H16" s="61">
        <v>5496722.3063000003</v>
      </c>
      <c r="I16" s="61">
        <v>756922215.55710006</v>
      </c>
      <c r="J16" s="61">
        <f t="shared" si="0"/>
        <v>4158337262.1659002</v>
      </c>
      <c r="K16" s="103">
        <v>10</v>
      </c>
    </row>
    <row r="17" spans="1:11" ht="18.75" x14ac:dyDescent="0.3">
      <c r="A17" s="102">
        <v>11</v>
      </c>
      <c r="B17" s="61" t="s">
        <v>34</v>
      </c>
      <c r="C17" s="102">
        <v>13</v>
      </c>
      <c r="D17" s="61">
        <v>1894056823.6707001</v>
      </c>
      <c r="E17" s="61">
        <f>-49702198.7467</f>
        <v>-49702198.746699996</v>
      </c>
      <c r="F17" s="61">
        <v>60343058.8847</v>
      </c>
      <c r="G17" s="61">
        <v>6086028.5464000003</v>
      </c>
      <c r="H17" s="61">
        <v>3173293.8221</v>
      </c>
      <c r="I17" s="61">
        <v>409606567.67220002</v>
      </c>
      <c r="J17" s="61">
        <f t="shared" si="0"/>
        <v>2323563573.8494</v>
      </c>
      <c r="K17" s="103">
        <v>11</v>
      </c>
    </row>
    <row r="18" spans="1:11" ht="18.75" x14ac:dyDescent="0.3">
      <c r="A18" s="102">
        <v>12</v>
      </c>
      <c r="B18" s="61" t="s">
        <v>35</v>
      </c>
      <c r="C18" s="102">
        <v>18</v>
      </c>
      <c r="D18" s="61">
        <v>2510295124.8534002</v>
      </c>
      <c r="E18" s="61">
        <v>0</v>
      </c>
      <c r="F18" s="61">
        <v>79975893.354499996</v>
      </c>
      <c r="G18" s="61">
        <v>8066140.1486</v>
      </c>
      <c r="H18" s="61">
        <v>4205736.55</v>
      </c>
      <c r="I18" s="61">
        <v>589484076.74740005</v>
      </c>
      <c r="J18" s="61">
        <f t="shared" si="0"/>
        <v>3192026971.6539001</v>
      </c>
      <c r="K18" s="103">
        <v>12</v>
      </c>
    </row>
    <row r="19" spans="1:11" ht="18.75" x14ac:dyDescent="0.3">
      <c r="A19" s="102">
        <v>13</v>
      </c>
      <c r="B19" s="61" t="s">
        <v>36</v>
      </c>
      <c r="C19" s="102">
        <v>16</v>
      </c>
      <c r="D19" s="61">
        <v>1993265363.3529</v>
      </c>
      <c r="E19" s="61">
        <v>0</v>
      </c>
      <c r="F19" s="61">
        <v>63503759.597300008</v>
      </c>
      <c r="G19" s="61">
        <v>6404807.7915000003</v>
      </c>
      <c r="H19" s="61">
        <v>3339507.3390000002</v>
      </c>
      <c r="I19" s="61">
        <v>464445583.62830001</v>
      </c>
      <c r="J19" s="61">
        <f t="shared" si="0"/>
        <v>2530959021.7090001</v>
      </c>
      <c r="K19" s="103">
        <v>13</v>
      </c>
    </row>
    <row r="20" spans="1:11" ht="18.75" x14ac:dyDescent="0.3">
      <c r="A20" s="102">
        <v>14</v>
      </c>
      <c r="B20" s="61" t="s">
        <v>37</v>
      </c>
      <c r="C20" s="102">
        <v>17</v>
      </c>
      <c r="D20" s="61">
        <v>2550497167.4137998</v>
      </c>
      <c r="E20" s="61">
        <v>0</v>
      </c>
      <c r="F20" s="61">
        <v>81256696.649999991</v>
      </c>
      <c r="G20" s="61">
        <v>8195318.3103999998</v>
      </c>
      <c r="H20" s="61">
        <v>4273090.8614999996</v>
      </c>
      <c r="I20" s="61">
        <v>612338591.125</v>
      </c>
      <c r="J20" s="61">
        <f t="shared" si="0"/>
        <v>3256560864.3606997</v>
      </c>
      <c r="K20" s="103">
        <v>14</v>
      </c>
    </row>
    <row r="21" spans="1:11" ht="18.75" x14ac:dyDescent="0.3">
      <c r="A21" s="102">
        <v>15</v>
      </c>
      <c r="B21" s="61" t="s">
        <v>38</v>
      </c>
      <c r="C21" s="102">
        <v>11</v>
      </c>
      <c r="D21" s="61">
        <v>1747602440.447</v>
      </c>
      <c r="E21" s="61">
        <f>-53983557.43</f>
        <v>-53983557.43</v>
      </c>
      <c r="F21" s="61">
        <v>55677145.296300001</v>
      </c>
      <c r="G21" s="61">
        <v>5615437.8301999997</v>
      </c>
      <c r="H21" s="61">
        <v>2927924.8426999999</v>
      </c>
      <c r="I21" s="61">
        <v>373832468.8502</v>
      </c>
      <c r="J21" s="61">
        <f t="shared" si="0"/>
        <v>2131671859.8363998</v>
      </c>
      <c r="K21" s="103">
        <v>15</v>
      </c>
    </row>
    <row r="22" spans="1:11" ht="18.75" x14ac:dyDescent="0.3">
      <c r="A22" s="102">
        <v>16</v>
      </c>
      <c r="B22" s="61" t="s">
        <v>39</v>
      </c>
      <c r="C22" s="102">
        <v>27</v>
      </c>
      <c r="D22" s="61">
        <v>3418233557.6915998</v>
      </c>
      <c r="E22" s="61">
        <v>0</v>
      </c>
      <c r="F22" s="61">
        <v>108902048.91220002</v>
      </c>
      <c r="G22" s="61">
        <v>10983549.569399999</v>
      </c>
      <c r="H22" s="61">
        <v>5726892.2959000003</v>
      </c>
      <c r="I22" s="61">
        <v>778708746.10399997</v>
      </c>
      <c r="J22" s="61">
        <f t="shared" si="0"/>
        <v>4322554794.5730991</v>
      </c>
      <c r="K22" s="103">
        <v>16</v>
      </c>
    </row>
    <row r="23" spans="1:11" ht="18.75" x14ac:dyDescent="0.3">
      <c r="A23" s="102">
        <v>17</v>
      </c>
      <c r="B23" s="61" t="s">
        <v>40</v>
      </c>
      <c r="C23" s="102">
        <v>27</v>
      </c>
      <c r="D23" s="61">
        <v>3591176189.9274998</v>
      </c>
      <c r="E23" s="61">
        <v>0</v>
      </c>
      <c r="F23" s="61">
        <v>114411855.8568</v>
      </c>
      <c r="G23" s="61">
        <v>11539252.958699999</v>
      </c>
      <c r="H23" s="61">
        <v>6016639.5613000002</v>
      </c>
      <c r="I23" s="61">
        <v>818045416.30939996</v>
      </c>
      <c r="J23" s="61">
        <f t="shared" si="0"/>
        <v>4541189354.6136999</v>
      </c>
      <c r="K23" s="103">
        <v>17</v>
      </c>
    </row>
    <row r="24" spans="1:11" ht="18.75" x14ac:dyDescent="0.3">
      <c r="A24" s="102">
        <v>18</v>
      </c>
      <c r="B24" s="61" t="s">
        <v>41</v>
      </c>
      <c r="C24" s="102">
        <v>23</v>
      </c>
      <c r="D24" s="61">
        <v>4038617674.1789999</v>
      </c>
      <c r="E24" s="61">
        <v>0</v>
      </c>
      <c r="F24" s="61">
        <v>128666965.5739</v>
      </c>
      <c r="G24" s="61">
        <v>12976982.6043</v>
      </c>
      <c r="H24" s="61">
        <v>6766280.9028000003</v>
      </c>
      <c r="I24" s="61">
        <v>857847298.01629996</v>
      </c>
      <c r="J24" s="61">
        <f t="shared" si="0"/>
        <v>5044875201.2763004</v>
      </c>
      <c r="K24" s="103">
        <v>18</v>
      </c>
    </row>
    <row r="25" spans="1:11" ht="18.75" x14ac:dyDescent="0.3">
      <c r="A25" s="102">
        <v>19</v>
      </c>
      <c r="B25" s="61" t="s">
        <v>42</v>
      </c>
      <c r="C25" s="102">
        <v>44</v>
      </c>
      <c r="D25" s="61">
        <v>6429825469.9649</v>
      </c>
      <c r="E25" s="61">
        <v>0</v>
      </c>
      <c r="F25" s="61">
        <v>204848836.68970004</v>
      </c>
      <c r="G25" s="61">
        <v>20660468.507800002</v>
      </c>
      <c r="H25" s="61">
        <v>10772499.1066</v>
      </c>
      <c r="I25" s="61">
        <v>1513395581.9115</v>
      </c>
      <c r="J25" s="61">
        <f t="shared" si="0"/>
        <v>8179502856.1805</v>
      </c>
      <c r="K25" s="103">
        <v>19</v>
      </c>
    </row>
    <row r="26" spans="1:11" ht="18.75" x14ac:dyDescent="0.3">
      <c r="A26" s="102">
        <v>20</v>
      </c>
      <c r="B26" s="61" t="s">
        <v>43</v>
      </c>
      <c r="C26" s="102">
        <v>34</v>
      </c>
      <c r="D26" s="61">
        <v>4895135575.118</v>
      </c>
      <c r="E26" s="61">
        <v>0</v>
      </c>
      <c r="F26" s="61">
        <v>155954906.19220001</v>
      </c>
      <c r="G26" s="61">
        <v>15729166.345899999</v>
      </c>
      <c r="H26" s="61">
        <v>8201286.9332999997</v>
      </c>
      <c r="I26" s="61">
        <v>1021062081.9926</v>
      </c>
      <c r="J26" s="61">
        <f t="shared" si="0"/>
        <v>6096083016.5819988</v>
      </c>
      <c r="K26" s="103">
        <v>20</v>
      </c>
    </row>
    <row r="27" spans="1:11" ht="18.75" x14ac:dyDescent="0.3">
      <c r="A27" s="102">
        <v>21</v>
      </c>
      <c r="B27" s="61" t="s">
        <v>44</v>
      </c>
      <c r="C27" s="102">
        <v>21</v>
      </c>
      <c r="D27" s="61">
        <v>3089355987.5229998</v>
      </c>
      <c r="E27" s="61">
        <v>0</v>
      </c>
      <c r="F27" s="61">
        <v>98424285.872200027</v>
      </c>
      <c r="G27" s="61">
        <v>9926792.3193999995</v>
      </c>
      <c r="H27" s="61">
        <v>5175892.3737000003</v>
      </c>
      <c r="I27" s="61">
        <v>610828128.27349997</v>
      </c>
      <c r="J27" s="61">
        <f t="shared" si="0"/>
        <v>3813711086.3617997</v>
      </c>
      <c r="K27" s="103">
        <v>21</v>
      </c>
    </row>
    <row r="28" spans="1:11" ht="18.75" x14ac:dyDescent="0.3">
      <c r="A28" s="102">
        <v>22</v>
      </c>
      <c r="B28" s="61" t="s">
        <v>45</v>
      </c>
      <c r="C28" s="102">
        <v>21</v>
      </c>
      <c r="D28" s="61">
        <v>3193075703.8427</v>
      </c>
      <c r="E28" s="61">
        <f>-367088189.79</f>
        <v>-367088189.79000002</v>
      </c>
      <c r="F28" s="61">
        <v>101728708.88160001</v>
      </c>
      <c r="G28" s="61">
        <v>10260066.9848</v>
      </c>
      <c r="H28" s="61">
        <v>5349663.8948999997</v>
      </c>
      <c r="I28" s="61">
        <v>630242338.16340005</v>
      </c>
      <c r="J28" s="61">
        <f t="shared" si="0"/>
        <v>3573568291.9773998</v>
      </c>
      <c r="K28" s="103">
        <v>22</v>
      </c>
    </row>
    <row r="29" spans="1:11" ht="18.75" x14ac:dyDescent="0.3">
      <c r="A29" s="102">
        <v>23</v>
      </c>
      <c r="B29" s="61" t="s">
        <v>46</v>
      </c>
      <c r="C29" s="102">
        <v>16</v>
      </c>
      <c r="D29" s="61">
        <v>2259435518.9285002</v>
      </c>
      <c r="E29" s="61">
        <v>0</v>
      </c>
      <c r="F29" s="61">
        <v>71983717.099199995</v>
      </c>
      <c r="G29" s="61">
        <v>7260072.0818999996</v>
      </c>
      <c r="H29" s="61">
        <v>3785447.5559</v>
      </c>
      <c r="I29" s="61">
        <v>466855474.40780002</v>
      </c>
      <c r="J29" s="61">
        <f t="shared" si="0"/>
        <v>2809320230.0733004</v>
      </c>
      <c r="K29" s="103">
        <v>23</v>
      </c>
    </row>
    <row r="30" spans="1:11" ht="18.75" x14ac:dyDescent="0.3">
      <c r="A30" s="102">
        <v>24</v>
      </c>
      <c r="B30" s="61" t="s">
        <v>47</v>
      </c>
      <c r="C30" s="102">
        <v>20</v>
      </c>
      <c r="D30" s="61">
        <v>3848939793.7893</v>
      </c>
      <c r="E30" s="61">
        <v>0</v>
      </c>
      <c r="F30" s="61">
        <v>122623987.685</v>
      </c>
      <c r="G30" s="61">
        <v>12367505.116699999</v>
      </c>
      <c r="H30" s="61">
        <v>6448495.4813999999</v>
      </c>
      <c r="I30" s="61">
        <v>4893462858.6034002</v>
      </c>
      <c r="J30" s="61">
        <f t="shared" si="0"/>
        <v>8883842640.6758003</v>
      </c>
      <c r="K30" s="103">
        <v>24</v>
      </c>
    </row>
    <row r="31" spans="1:11" ht="18.75" x14ac:dyDescent="0.3">
      <c r="A31" s="102">
        <v>25</v>
      </c>
      <c r="B31" s="61" t="s">
        <v>48</v>
      </c>
      <c r="C31" s="102">
        <v>13</v>
      </c>
      <c r="D31" s="61">
        <v>2015805906.4772</v>
      </c>
      <c r="E31" s="61">
        <f>-39238127.24</f>
        <v>-39238127.240000002</v>
      </c>
      <c r="F31" s="61">
        <v>64221882.360899992</v>
      </c>
      <c r="G31" s="61">
        <v>6477235.6021999996</v>
      </c>
      <c r="H31" s="61">
        <v>3377271.6581000001</v>
      </c>
      <c r="I31" s="61">
        <v>370243012.91549999</v>
      </c>
      <c r="J31" s="61">
        <f t="shared" si="0"/>
        <v>2420887181.7739</v>
      </c>
      <c r="K31" s="103">
        <v>25</v>
      </c>
    </row>
    <row r="32" spans="1:11" ht="18.75" x14ac:dyDescent="0.3">
      <c r="A32" s="102">
        <v>26</v>
      </c>
      <c r="B32" s="61" t="s">
        <v>49</v>
      </c>
      <c r="C32" s="102">
        <v>25</v>
      </c>
      <c r="D32" s="61">
        <v>3731101239.4001002</v>
      </c>
      <c r="E32" s="61">
        <v>0</v>
      </c>
      <c r="F32" s="61">
        <v>118869750.3582</v>
      </c>
      <c r="G32" s="61">
        <v>11988863.4639</v>
      </c>
      <c r="H32" s="61">
        <v>6251069.3262999998</v>
      </c>
      <c r="I32" s="61">
        <v>744556014.08280003</v>
      </c>
      <c r="J32" s="61">
        <f t="shared" si="0"/>
        <v>4612766936.6313009</v>
      </c>
      <c r="K32" s="103">
        <v>26</v>
      </c>
    </row>
    <row r="33" spans="1:13" ht="18.75" x14ac:dyDescent="0.3">
      <c r="A33" s="102">
        <v>27</v>
      </c>
      <c r="B33" s="61" t="s">
        <v>50</v>
      </c>
      <c r="C33" s="102">
        <v>20</v>
      </c>
      <c r="D33" s="61">
        <v>2661754133.8846002</v>
      </c>
      <c r="E33" s="61">
        <f>-115776950.4</f>
        <v>-115776950.40000001</v>
      </c>
      <c r="F33" s="61">
        <v>84801250.115699992</v>
      </c>
      <c r="G33" s="61">
        <v>8552811.8477999996</v>
      </c>
      <c r="H33" s="61">
        <v>4459490.2555999998</v>
      </c>
      <c r="I33" s="61">
        <v>661515553.28219998</v>
      </c>
      <c r="J33" s="61">
        <f t="shared" si="0"/>
        <v>3305306288.9858994</v>
      </c>
      <c r="K33" s="103">
        <v>27</v>
      </c>
    </row>
    <row r="34" spans="1:13" ht="18.75" x14ac:dyDescent="0.3">
      <c r="A34" s="102">
        <v>28</v>
      </c>
      <c r="B34" s="61" t="s">
        <v>51</v>
      </c>
      <c r="C34" s="102">
        <v>18</v>
      </c>
      <c r="D34" s="61">
        <v>2542143565.6213999</v>
      </c>
      <c r="E34" s="61">
        <f>-47177126.82</f>
        <v>-47177126.82</v>
      </c>
      <c r="F34" s="61">
        <v>80990557.916199997</v>
      </c>
      <c r="G34" s="61">
        <v>8168476.3180999998</v>
      </c>
      <c r="H34" s="61">
        <v>4259095.2768000001</v>
      </c>
      <c r="I34" s="61">
        <v>585060966.89610004</v>
      </c>
      <c r="J34" s="61">
        <f t="shared" si="0"/>
        <v>3173445535.2086</v>
      </c>
      <c r="K34" s="103">
        <v>28</v>
      </c>
    </row>
    <row r="35" spans="1:13" ht="18.75" x14ac:dyDescent="0.3">
      <c r="A35" s="102">
        <v>29</v>
      </c>
      <c r="B35" s="61" t="s">
        <v>52</v>
      </c>
      <c r="C35" s="102">
        <v>30</v>
      </c>
      <c r="D35" s="61">
        <v>3443397733.2028999</v>
      </c>
      <c r="E35" s="61">
        <f>-82028645.4</f>
        <v>-82028645.400000006</v>
      </c>
      <c r="F35" s="61">
        <v>109703758.39909999</v>
      </c>
      <c r="G35" s="61">
        <v>11064407.6982</v>
      </c>
      <c r="H35" s="61">
        <v>5769052.2359999996</v>
      </c>
      <c r="I35" s="61">
        <v>805766300.94149995</v>
      </c>
      <c r="J35" s="61">
        <f t="shared" si="0"/>
        <v>4293672607.0776997</v>
      </c>
      <c r="K35" s="103">
        <v>29</v>
      </c>
    </row>
    <row r="36" spans="1:13" ht="18.75" x14ac:dyDescent="0.3">
      <c r="A36" s="102">
        <v>30</v>
      </c>
      <c r="B36" s="61" t="s">
        <v>53</v>
      </c>
      <c r="C36" s="102">
        <v>33</v>
      </c>
      <c r="D36" s="61">
        <v>4343577571.6252003</v>
      </c>
      <c r="E36" s="61">
        <f>-83688581.46</f>
        <v>-83688581.459999993</v>
      </c>
      <c r="F36" s="61">
        <v>138382731.6582</v>
      </c>
      <c r="G36" s="61">
        <v>13956887.018300001</v>
      </c>
      <c r="H36" s="61">
        <v>7277209.2691000002</v>
      </c>
      <c r="I36" s="61">
        <v>1134632787.0256</v>
      </c>
      <c r="J36" s="61">
        <f t="shared" si="0"/>
        <v>5554138605.1364002</v>
      </c>
      <c r="K36" s="103">
        <v>30</v>
      </c>
    </row>
    <row r="37" spans="1:13" ht="18.75" x14ac:dyDescent="0.3">
      <c r="A37" s="102">
        <v>31</v>
      </c>
      <c r="B37" s="61" t="s">
        <v>54</v>
      </c>
      <c r="C37" s="102">
        <v>17</v>
      </c>
      <c r="D37" s="61">
        <v>2722841159.0486002</v>
      </c>
      <c r="E37" s="61">
        <v>0</v>
      </c>
      <c r="F37" s="61">
        <v>86747431.408000007</v>
      </c>
      <c r="G37" s="61">
        <v>8749098.1336000003</v>
      </c>
      <c r="H37" s="61">
        <v>4561835.1677000001</v>
      </c>
      <c r="I37" s="61">
        <v>539956700.2974</v>
      </c>
      <c r="J37" s="61">
        <f t="shared" si="0"/>
        <v>3362856224.0553002</v>
      </c>
      <c r="K37" s="103">
        <v>31</v>
      </c>
    </row>
    <row r="38" spans="1:13" ht="18.75" x14ac:dyDescent="0.3">
      <c r="A38" s="102">
        <v>32</v>
      </c>
      <c r="B38" s="61" t="s">
        <v>55</v>
      </c>
      <c r="C38" s="102">
        <v>23</v>
      </c>
      <c r="D38" s="61">
        <v>3375112562.5127001</v>
      </c>
      <c r="E38" s="61">
        <v>0</v>
      </c>
      <c r="F38" s="61">
        <v>107528250.23899999</v>
      </c>
      <c r="G38" s="61">
        <v>10844992.159399999</v>
      </c>
      <c r="H38" s="61">
        <v>5654647.5848000003</v>
      </c>
      <c r="I38" s="61">
        <v>917559145.26769996</v>
      </c>
      <c r="J38" s="61">
        <f t="shared" si="0"/>
        <v>4416699597.7635994</v>
      </c>
      <c r="K38" s="103">
        <v>32</v>
      </c>
    </row>
    <row r="39" spans="1:13" ht="18.75" x14ac:dyDescent="0.3">
      <c r="A39" s="102">
        <v>33</v>
      </c>
      <c r="B39" s="61" t="s">
        <v>56</v>
      </c>
      <c r="C39" s="102">
        <v>23</v>
      </c>
      <c r="D39" s="61">
        <v>3399260736.6515002</v>
      </c>
      <c r="E39" s="61">
        <f>-35989038.17</f>
        <v>-35989038.170000002</v>
      </c>
      <c r="F39" s="61">
        <v>108297590.77579999</v>
      </c>
      <c r="G39" s="61">
        <v>10922585.6483</v>
      </c>
      <c r="H39" s="61">
        <v>5695105.3212000001</v>
      </c>
      <c r="I39" s="61">
        <v>678834186.04110003</v>
      </c>
      <c r="J39" s="61">
        <f t="shared" si="0"/>
        <v>4167021166.2679005</v>
      </c>
      <c r="K39" s="103">
        <v>33</v>
      </c>
    </row>
    <row r="40" spans="1:13" ht="18.75" x14ac:dyDescent="0.3">
      <c r="A40" s="102">
        <v>34</v>
      </c>
      <c r="B40" s="61" t="s">
        <v>57</v>
      </c>
      <c r="C40" s="102">
        <v>16</v>
      </c>
      <c r="D40" s="61">
        <v>2547757294.5555</v>
      </c>
      <c r="E40" s="61">
        <v>0</v>
      </c>
      <c r="F40" s="61">
        <v>81169406.603</v>
      </c>
      <c r="G40" s="61">
        <v>8186514.4857999999</v>
      </c>
      <c r="H40" s="61">
        <v>4268500.4913999997</v>
      </c>
      <c r="I40" s="61">
        <v>478716471.33990002</v>
      </c>
      <c r="J40" s="61">
        <f t="shared" si="0"/>
        <v>3120098187.4755998</v>
      </c>
      <c r="K40" s="103">
        <v>34</v>
      </c>
    </row>
    <row r="41" spans="1:13" ht="18.75" x14ac:dyDescent="0.3">
      <c r="A41" s="102">
        <v>35</v>
      </c>
      <c r="B41" s="61" t="s">
        <v>58</v>
      </c>
      <c r="C41" s="102">
        <v>17</v>
      </c>
      <c r="D41" s="61">
        <v>2561546680.8920999</v>
      </c>
      <c r="E41" s="61">
        <v>0</v>
      </c>
      <c r="F41" s="61">
        <v>81608724.864800021</v>
      </c>
      <c r="G41" s="61">
        <v>8230822.8705000002</v>
      </c>
      <c r="H41" s="61">
        <v>4291603.1639999999</v>
      </c>
      <c r="I41" s="61">
        <v>479737823.94779998</v>
      </c>
      <c r="J41" s="61">
        <f t="shared" si="0"/>
        <v>3135415655.7392001</v>
      </c>
      <c r="K41" s="103">
        <v>35</v>
      </c>
    </row>
    <row r="42" spans="1:13" ht="18.75" x14ac:dyDescent="0.3">
      <c r="A42" s="102">
        <v>36</v>
      </c>
      <c r="B42" s="61" t="s">
        <v>59</v>
      </c>
      <c r="C42" s="102">
        <v>14</v>
      </c>
      <c r="D42" s="61">
        <v>2314528660.8088002</v>
      </c>
      <c r="E42" s="61">
        <v>0</v>
      </c>
      <c r="F42" s="61">
        <v>73738938.30659999</v>
      </c>
      <c r="G42" s="61">
        <v>7437098.6787</v>
      </c>
      <c r="H42" s="61">
        <v>3877750.3445000001</v>
      </c>
      <c r="I42" s="61">
        <v>474849679.93300003</v>
      </c>
      <c r="J42" s="61">
        <f t="shared" si="0"/>
        <v>2874432128.0716004</v>
      </c>
      <c r="K42" s="103">
        <v>36</v>
      </c>
    </row>
    <row r="43" spans="1:13" ht="18.75" x14ac:dyDescent="0.3">
      <c r="A43" s="102">
        <v>37</v>
      </c>
      <c r="B43" s="61" t="s">
        <v>913</v>
      </c>
      <c r="C43" s="102">
        <v>6</v>
      </c>
      <c r="D43" s="61">
        <v>1022256211.9051</v>
      </c>
      <c r="E43" s="61">
        <v>0</v>
      </c>
      <c r="F43" s="61">
        <v>32568223.941100001</v>
      </c>
      <c r="G43" s="61">
        <v>3284738.034</v>
      </c>
      <c r="H43" s="61">
        <v>1712683.2105</v>
      </c>
      <c r="I43" s="61">
        <v>1172285175.6238</v>
      </c>
      <c r="J43" s="61">
        <f t="shared" si="0"/>
        <v>2232107032.7145</v>
      </c>
      <c r="K43" s="103">
        <v>37</v>
      </c>
    </row>
    <row r="44" spans="1:13" ht="19.5" x14ac:dyDescent="0.35">
      <c r="A44" s="102"/>
      <c r="B44" s="104" t="s">
        <v>914</v>
      </c>
      <c r="C44" s="61"/>
      <c r="D44" s="66">
        <f>SUM(D7:D43)</f>
        <v>112507675352.14871</v>
      </c>
      <c r="E44" s="66">
        <f>SUM(E7:E43)</f>
        <v>-1052762180.0767</v>
      </c>
      <c r="F44" s="66">
        <f t="shared" ref="F44:G44" si="1">SUM(F7:F43)</f>
        <v>3584399999.9999995</v>
      </c>
      <c r="G44" s="66">
        <f t="shared" si="1"/>
        <v>361512344.99009997</v>
      </c>
      <c r="H44" s="66">
        <f t="shared" ref="H44:I44" si="2">SUM(H7:H43)</f>
        <v>188494825.85030004</v>
      </c>
      <c r="I44" s="66">
        <f t="shared" si="2"/>
        <v>29595713462.416103</v>
      </c>
      <c r="J44" s="66">
        <f>SUM(J7:J43)</f>
        <v>145185033805.32849</v>
      </c>
      <c r="K44" s="103"/>
      <c r="M44" s="5"/>
    </row>
    <row r="45" spans="1:13" ht="18.75" x14ac:dyDescent="0.3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</row>
    <row r="46" spans="1:13" ht="19.5" x14ac:dyDescent="0.35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57"/>
      <c r="M46" s="5"/>
    </row>
    <row r="48" spans="1:13" x14ac:dyDescent="0.2">
      <c r="J48" s="5"/>
    </row>
    <row r="49" spans="8:10" x14ac:dyDescent="0.2">
      <c r="H49" s="6"/>
      <c r="J49" s="5"/>
    </row>
    <row r="50" spans="8:10" x14ac:dyDescent="0.2">
      <c r="H50" s="6"/>
      <c r="I50" s="6"/>
      <c r="J50" s="6"/>
    </row>
    <row r="51" spans="8:10" x14ac:dyDescent="0.2">
      <c r="H51" s="6"/>
      <c r="I51" s="6"/>
      <c r="J51" s="6"/>
    </row>
  </sheetData>
  <mergeCells count="5">
    <mergeCell ref="A1:K1"/>
    <mergeCell ref="A2:K2"/>
    <mergeCell ref="A3:K3"/>
    <mergeCell ref="A45:K45"/>
    <mergeCell ref="A46:K46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2019-10-29T08:57:42Z</cp:lastPrinted>
  <dcterms:created xsi:type="dcterms:W3CDTF">2003-11-12T08:54:16Z</dcterms:created>
  <dcterms:modified xsi:type="dcterms:W3CDTF">2019-11-07T12:05:12Z</dcterms:modified>
</cp:coreProperties>
</file>